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4.xml" ContentType="application/vnd.openxmlformats-officedocument.spreadsheetml.table+xml"/>
  <Override PartName="/xl/tables/table43.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45.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42.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codeName="ThisWorkbook"/>
  <mc:AlternateContent xmlns:mc="http://schemas.openxmlformats.org/markup-compatibility/2006">
    <mc:Choice Requires="x15">
      <x15ac:absPath xmlns:x15ac="http://schemas.microsoft.com/office/spreadsheetml/2010/11/ac" url="X:\Scheme_Actuary\02 Governance\02 NDIA governance\08 COAG\221230 - Quarterly report 31 December 2022\99 Sent\06 Sent to Public\"/>
    </mc:Choice>
  </mc:AlternateContent>
  <xr:revisionPtr revIDLastSave="0" documentId="13_ncr:1_{0A331DD4-FBC9-4312-AEE5-E07A058A096E}" xr6:coauthVersionLast="47" xr6:coauthVersionMax="47" xr10:uidLastSave="{00000000-0000-0000-0000-000000000000}"/>
  <bookViews>
    <workbookView xWindow="37500" yWindow="3420" windowWidth="22550" windowHeight="14420" tabRatio="898" firstSheet="1" activeTab="1" xr2:uid="{00000000-000D-0000-FFFF-FFFF00000000}"/>
  </bookViews>
  <sheets>
    <sheet name="Footnotes" sheetId="285" state="hidden" r:id="rId1"/>
    <sheet name="Intro" sheetId="199" r:id="rId2"/>
    <sheet name="TableOfContents" sheetId="198" r:id="rId3"/>
    <sheet name="Table1" sheetId="200" r:id="rId4"/>
    <sheet name="Table2" sheetId="201" r:id="rId5"/>
    <sheet name="Table3" sheetId="202" r:id="rId6"/>
    <sheet name="Table4" sheetId="203" r:id="rId7"/>
    <sheet name="Table5" sheetId="204" r:id="rId8"/>
    <sheet name="Table6" sheetId="205" r:id="rId9"/>
    <sheet name="Table7" sheetId="206" r:id="rId10"/>
    <sheet name="Table8" sheetId="207" r:id="rId11"/>
    <sheet name="Table9" sheetId="208" r:id="rId12"/>
    <sheet name="Table10" sheetId="209" r:id="rId13"/>
    <sheet name="Table11" sheetId="210" r:id="rId14"/>
    <sheet name="Table12" sheetId="211" r:id="rId15"/>
    <sheet name="Table13" sheetId="212" r:id="rId16"/>
    <sheet name="Table14" sheetId="213" r:id="rId17"/>
    <sheet name="Table15" sheetId="214" r:id="rId18"/>
    <sheet name="Table16" sheetId="215" r:id="rId19"/>
    <sheet name="Table17" sheetId="216" r:id="rId20"/>
    <sheet name="Table18" sheetId="217" r:id="rId21"/>
    <sheet name="Table19" sheetId="218" r:id="rId22"/>
    <sheet name="Table20" sheetId="219" r:id="rId23"/>
    <sheet name="Table21" sheetId="220" r:id="rId24"/>
    <sheet name="Table22" sheetId="221" r:id="rId25"/>
    <sheet name="Table23" sheetId="222" r:id="rId26"/>
    <sheet name="Table24" sheetId="223" r:id="rId27"/>
    <sheet name="Table25" sheetId="224" r:id="rId28"/>
    <sheet name="Table26" sheetId="225" r:id="rId29"/>
    <sheet name="Table27" sheetId="226" r:id="rId30"/>
    <sheet name="Table28" sheetId="227" r:id="rId31"/>
    <sheet name="Table29" sheetId="228" r:id="rId32"/>
    <sheet name="Table30" sheetId="229" r:id="rId33"/>
    <sheet name="Table31" sheetId="230" r:id="rId34"/>
    <sheet name="Table32" sheetId="231" r:id="rId35"/>
    <sheet name="Table33" sheetId="232" r:id="rId36"/>
    <sheet name="Table34" sheetId="233" r:id="rId37"/>
    <sheet name="Table35" sheetId="234" r:id="rId38"/>
    <sheet name="Table36" sheetId="235" r:id="rId39"/>
    <sheet name="Table37" sheetId="236" r:id="rId40"/>
    <sheet name="Table38" sheetId="237" r:id="rId41"/>
    <sheet name="Table39" sheetId="238" r:id="rId42"/>
    <sheet name="Table40" sheetId="239" r:id="rId43"/>
    <sheet name="Table41" sheetId="240" r:id="rId44"/>
    <sheet name="Table42" sheetId="241" r:id="rId45"/>
    <sheet name="Table43" sheetId="242" r:id="rId46"/>
    <sheet name="Table44" sheetId="243" r:id="rId47"/>
    <sheet name="Table45" sheetId="244" r:id="rId48"/>
    <sheet name="Table46" sheetId="245" r:id="rId49"/>
    <sheet name="Table47" sheetId="246" r:id="rId50"/>
    <sheet name="Table48" sheetId="247" r:id="rId51"/>
    <sheet name="Table49" sheetId="248" r:id="rId52"/>
    <sheet name="Table50" sheetId="249" r:id="rId53"/>
    <sheet name="Table51" sheetId="250" r:id="rId54"/>
    <sheet name="Table52" sheetId="251" r:id="rId55"/>
    <sheet name="Table53" sheetId="252" r:id="rId56"/>
    <sheet name="Table54" sheetId="253" r:id="rId57"/>
    <sheet name="Table55" sheetId="254" r:id="rId58"/>
    <sheet name="Table56" sheetId="255" r:id="rId59"/>
    <sheet name="Table57" sheetId="256" r:id="rId60"/>
    <sheet name="Table58" sheetId="257" r:id="rId61"/>
    <sheet name="Table59" sheetId="258" r:id="rId62"/>
    <sheet name="Table60" sheetId="259" r:id="rId63"/>
    <sheet name="Table61" sheetId="260" r:id="rId64"/>
    <sheet name="Table62" sheetId="261" r:id="rId65"/>
    <sheet name="Table63" sheetId="262" r:id="rId66"/>
    <sheet name="Table64" sheetId="263" r:id="rId67"/>
    <sheet name="Table65" sheetId="264" r:id="rId68"/>
    <sheet name="Table66" sheetId="265" r:id="rId69"/>
    <sheet name="Table67" sheetId="266" r:id="rId70"/>
    <sheet name="Table68" sheetId="267" r:id="rId71"/>
    <sheet name="Table69" sheetId="268" r:id="rId72"/>
    <sheet name="Table70" sheetId="269" r:id="rId73"/>
    <sheet name="Table71" sheetId="270" r:id="rId74"/>
    <sheet name="Table72" sheetId="271" r:id="rId75"/>
    <sheet name="Table73" sheetId="272" r:id="rId76"/>
    <sheet name="Table74" sheetId="273" r:id="rId77"/>
    <sheet name="Table75" sheetId="274" r:id="rId78"/>
    <sheet name="Table76" sheetId="275" r:id="rId79"/>
    <sheet name="Table77" sheetId="276" r:id="rId80"/>
    <sheet name="Table78" sheetId="277" r:id="rId81"/>
    <sheet name="Table79" sheetId="278" r:id="rId82"/>
    <sheet name="Table80" sheetId="279" r:id="rId83"/>
    <sheet name="Table81" sheetId="280" r:id="rId84"/>
    <sheet name="Table82" sheetId="281" r:id="rId85"/>
    <sheet name="Table83" sheetId="282" r:id="rId86"/>
    <sheet name="Table84" sheetId="283" r:id="rId87"/>
    <sheet name="Table85" sheetId="284" r:id="rId88"/>
    <sheet name="Table100" sheetId="287" r:id="rId89"/>
    <sheet name="Table101" sheetId="288" r:id="rId90"/>
  </sheets>
  <externalReferences>
    <externalReference r:id="rId91"/>
    <externalReference r:id="rId92"/>
  </externalReferences>
  <definedNames>
    <definedName name="_xlnm._FilterDatabase" localSheetId="0" hidden="1">Footnotes!$B$7:$D$46</definedName>
    <definedName name="a">[1]K!#REF!</definedName>
    <definedName name="C_fn001">[1]Footnotes!#REF!</definedName>
    <definedName name="C_fn002">[1]Footnotes!#REF!</definedName>
    <definedName name="C_fn003">[1]Footnotes!#REF!</definedName>
    <definedName name="C_fn004">[1]Footnotes!#REF!</definedName>
    <definedName name="C_fn005">[1]Footnotes!#REF!</definedName>
    <definedName name="C_fn006">[1]Footnotes!#REF!</definedName>
    <definedName name="C_fn007">[1]Footnotes!#REF!</definedName>
    <definedName name="e_f001h">[2]TableOfContents!$A$14</definedName>
    <definedName name="e_f002h">[2]TableOfContents!$A$16</definedName>
    <definedName name="e_f003h">[2]TableOfContents!$A$20</definedName>
    <definedName name="e_f004h">[2]TableOfContents!$A$24</definedName>
    <definedName name="e_f005h">[2]TableOfContents!$A$26</definedName>
    <definedName name="e_f006h">[2]TableOfContents!$A$30</definedName>
    <definedName name="e_f007h">[2]TableOfContents!$A$34</definedName>
    <definedName name="e_f008h">[2]TableOfContents!$A$88</definedName>
    <definedName name="e_f009h">[2]TableOfContents!#REF!</definedName>
    <definedName name="e_f010h">[2]TableOfContents!$A$90</definedName>
    <definedName name="e_f011h">[2]TableOfContents!#REF!</definedName>
    <definedName name="e_f012h">[2]TableOfContents!$A$93</definedName>
    <definedName name="e_f013h">[2]TableOfContents!$A$118</definedName>
    <definedName name="e_f014h">[2]TableOfContents!$A$119</definedName>
    <definedName name="e_f015h">[2]TableOfContents!$A$120</definedName>
    <definedName name="e_f016h">[2]TableOfContents!$A$124</definedName>
    <definedName name="e_f017h">[2]TableOfContents!$A$125</definedName>
    <definedName name="e_f018h">[2]TableOfContents!$A$126</definedName>
    <definedName name="e_f019h">[2]TableOfContents!$A$130</definedName>
    <definedName name="e_f020h">[2]TableOfContents!$A$131</definedName>
    <definedName name="e_f021h">[2]TableOfContents!$A$132</definedName>
    <definedName name="e_f022h">[2]TableOfContents!$A$137</definedName>
    <definedName name="e_f023h">[2]TableOfContents!$A$143</definedName>
    <definedName name="e_f024h">[2]TableOfContents!#REF!</definedName>
    <definedName name="e_f025h">[2]TableOfContents!#REF!</definedName>
    <definedName name="e_fn008">Footnotes!$D$8</definedName>
    <definedName name="e_fn009">Footnotes!$D$9</definedName>
    <definedName name="e_fn010">Footnotes!$D$10</definedName>
    <definedName name="e_fn011">Footnotes!$D$11</definedName>
    <definedName name="e_fn012">Footnotes!$D$12</definedName>
    <definedName name="e_fn013">Footnotes!$D$13</definedName>
    <definedName name="e_fn014">Footnotes!$D$14</definedName>
    <definedName name="e_fn015">Footnotes!$D$15</definedName>
    <definedName name="e_fn016">Footnotes!$D$16</definedName>
    <definedName name="e_fn017">Footnotes!$D$17</definedName>
    <definedName name="e_fn018">Footnotes!$D$18</definedName>
    <definedName name="e_fn019">Footnotes!$D$19</definedName>
    <definedName name="e_fn020">Footnotes!$D$20</definedName>
    <definedName name="e_fn021">Footnotes!$D$21</definedName>
    <definedName name="e_fn022">Footnotes!$D$22</definedName>
    <definedName name="e_fn023">Footnotes!$D$23</definedName>
    <definedName name="e_fn024">Footnotes!$D$24</definedName>
    <definedName name="e_fn025">Footnotes!$D$25</definedName>
    <definedName name="e_fn026">Footnotes!$D$26</definedName>
    <definedName name="e_fn027">Footnotes!$D$27</definedName>
    <definedName name="e_fn028">Footnotes!$D$28</definedName>
    <definedName name="e_fn029">Footnotes!$D$29</definedName>
    <definedName name="e_fn030">Footnotes!$D$30</definedName>
    <definedName name="e_fn031">Footnotes!$D$31</definedName>
    <definedName name="e_fn032">Footnotes!$D$32</definedName>
    <definedName name="e_fn033">Footnotes!$D$33</definedName>
    <definedName name="e_fn034">Footnotes!$D$34</definedName>
    <definedName name="e_fn035">Footnotes!$D$35</definedName>
    <definedName name="e_fn036">Footnotes!$D$36</definedName>
    <definedName name="e_fn037">Footnotes!$D$37</definedName>
    <definedName name="e_fn038">Footnotes!$D$38</definedName>
    <definedName name="e_fn039">Footnotes!$D$39</definedName>
    <definedName name="e_fn040">Footnotes!$D$40</definedName>
    <definedName name="e_fn041">Footnotes!$D$41</definedName>
    <definedName name="e_fn042">Footnotes!$D$42</definedName>
    <definedName name="e_fn043">Footnotes!$D$43</definedName>
    <definedName name="e_fn044">Footnotes!$D$44</definedName>
    <definedName name="e_fn045">Footnotes!$D$45</definedName>
    <definedName name="e_fn046">Footnotes!$D$46</definedName>
    <definedName name="e_fn047">Footnotes!#REF!</definedName>
    <definedName name="e_fn048">Footnotes!#REF!</definedName>
    <definedName name="e_fn049">Footnotes!#REF!</definedName>
    <definedName name="e_fn050">Footnotes!#REF!</definedName>
    <definedName name="e_fn051">Footnotes!#REF!</definedName>
    <definedName name="e_fn052">Footnotes!#REF!</definedName>
    <definedName name="e_fn053">Footnotes!#REF!</definedName>
    <definedName name="e_fn054">Footnotes!#REF!</definedName>
    <definedName name="e_fn055">Footnotes!#REF!</definedName>
    <definedName name="e_fn056">Footnotes!#REF!</definedName>
    <definedName name="e_fn057">Footnotes!#REF!</definedName>
    <definedName name="e_fn058">Footnotes!#REF!</definedName>
    <definedName name="e_fn059">Footnotes!#REF!</definedName>
    <definedName name="e_fn060">Footnotes!#REF!</definedName>
    <definedName name="e_fn061">Footnotes!#REF!</definedName>
    <definedName name="e_fn062">Footnotes!#REF!</definedName>
    <definedName name="e_fn063">Footnotes!#REF!</definedName>
    <definedName name="e_fn064">Footnotes!#REF!</definedName>
    <definedName name="e_fn065">Footnotes!#REF!</definedName>
    <definedName name="e_fn066">Footnotes!#REF!</definedName>
    <definedName name="e_fn067">Footnotes!#REF!</definedName>
    <definedName name="e_fn068">Footnotes!#REF!</definedName>
    <definedName name="e_fn069">Footnotes!#REF!</definedName>
    <definedName name="e_fn070">Footnotes!#REF!</definedName>
    <definedName name="e_fn071">Footnotes!#REF!</definedName>
    <definedName name="e_fn072">Footnotes!#REF!</definedName>
    <definedName name="e_fn073">Footnotes!#REF!</definedName>
    <definedName name="e_fn074">Footnotes!#REF!</definedName>
    <definedName name="e_fn075">Footnotes!#REF!</definedName>
    <definedName name="e_fn076">Footnotes!#REF!</definedName>
    <definedName name="e_fn077">Footnotes!#REF!</definedName>
    <definedName name="e_fn078">Footnotes!#REF!</definedName>
    <definedName name="e_fn079">Footnotes!#REF!</definedName>
    <definedName name="e_fn080">Footnotes!#REF!</definedName>
    <definedName name="e_fn081">Footnotes!#REF!</definedName>
    <definedName name="e_fn082">Footnotes!#REF!</definedName>
    <definedName name="e_fn083">Footnotes!#REF!</definedName>
    <definedName name="e_fn084">Footnotes!#REF!</definedName>
    <definedName name="e_fn085">Footnotes!#REF!</definedName>
    <definedName name="e_fn086">Footnotes!#REF!</definedName>
    <definedName name="e_fn087">Footnotes!#REF!</definedName>
    <definedName name="e_fn088">Footnotes!#REF!</definedName>
    <definedName name="e_fn089">Footnotes!#REF!</definedName>
    <definedName name="e_fn090">Footnotes!#REF!</definedName>
    <definedName name="e_fn091">Footnotes!#REF!</definedName>
    <definedName name="e_fn092">Footnotes!#REF!</definedName>
    <definedName name="e_fn093">Footnotes!#REF!</definedName>
    <definedName name="e_fn094">Footnotes!#REF!</definedName>
    <definedName name="e_fn095">Footnotes!#REF!</definedName>
    <definedName name="e_fn096">Footnotes!#REF!</definedName>
    <definedName name="e_fn097">Footnotes!#REF!</definedName>
    <definedName name="e_fn098">Footnotes!#REF!</definedName>
    <definedName name="e_fn099">Footnotes!#REF!</definedName>
    <definedName name="e_fn100">Footnotes!#REF!</definedName>
    <definedName name="e_fn101">Footnotes!#REF!</definedName>
    <definedName name="e_fn102">Footnotes!#REF!</definedName>
    <definedName name="e_fn103">Footnotes!#REF!</definedName>
    <definedName name="e_fn104">Footnotes!#REF!</definedName>
    <definedName name="e_fn105">Footnotes!#REF!</definedName>
    <definedName name="e_fn106">Footnotes!#REF!</definedName>
    <definedName name="e_fn107">Footnotes!#REF!</definedName>
    <definedName name="e_fn108">Footnotes!#REF!</definedName>
    <definedName name="e_fn109">Footnotes!#REF!</definedName>
    <definedName name="e_fn110">Footnotes!#REF!</definedName>
    <definedName name="e_fn111">Footnotes!#REF!</definedName>
    <definedName name="e_fn112">Footnotes!#REF!</definedName>
    <definedName name="e_fn113">Footnotes!#REF!</definedName>
    <definedName name="e_fn114">Footnotes!#REF!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p001">#REF!</definedName>
    <definedName name="E_p002">#REF!</definedName>
    <definedName name="E_p003">#REF!</definedName>
    <definedName name="E_p004">#REF!</definedName>
    <definedName name="E_p005">#REF!</definedName>
    <definedName name="e_t001c">[2]!Table5[#All]</definedName>
    <definedName name="e_t001h">[2]TableOfContents!$A$4</definedName>
    <definedName name="e_t002c">[2]!Table6[#All]</definedName>
    <definedName name="e_t002h">[2]TableOfContents!$A$5</definedName>
    <definedName name="e_t003c">[2]!Table7[#All]</definedName>
    <definedName name="e_t003h">[2]TableOfContents!$A$6</definedName>
    <definedName name="e_t004c">[2]!Table8[#All]</definedName>
    <definedName name="e_t004h">[2]TableOfContents!$A$7</definedName>
    <definedName name="e_t005c">[2]!Table9[#All]</definedName>
    <definedName name="e_t005h">[2]TableOfContents!$A$8</definedName>
    <definedName name="e_t006c">[2]!Table10[#All]</definedName>
    <definedName name="e_t006h">[2]TableOfContents!$A$9</definedName>
    <definedName name="e_t007c">[2]!Table11[#All]</definedName>
    <definedName name="e_t007h">[2]TableOfContents!$A$10</definedName>
    <definedName name="e_t008c">[2]!Table12[#All]</definedName>
    <definedName name="e_t008h">[2]TableOfContents!$A$11</definedName>
    <definedName name="e_t009c">[2]!Table13[#All]</definedName>
    <definedName name="e_t009h">[2]TableOfContents!$A$12</definedName>
    <definedName name="e_t010c">[2]!Table14[#All]</definedName>
    <definedName name="e_t010h">[2]TableOfContents!$A$13</definedName>
    <definedName name="e_t011c">[2]!Table15[#All]</definedName>
    <definedName name="e_t011h">[2]TableOfContents!$A$15</definedName>
    <definedName name="e_t012c">[2]!Table16[#All]</definedName>
    <definedName name="e_t012h">[2]TableOfContents!$A$17</definedName>
    <definedName name="e_t013c">[2]!Table17[#All]</definedName>
    <definedName name="e_t013h">[2]TableOfContents!$A$18</definedName>
    <definedName name="e_t014c">[2]!Table18[#All]</definedName>
    <definedName name="e_t014h">[2]TableOfContents!$A$19</definedName>
    <definedName name="e_t015c">[2]!Table19[#All]</definedName>
    <definedName name="e_t015h">[2]TableOfContents!$A$21</definedName>
    <definedName name="e_t016c">[2]!Table20[#All]</definedName>
    <definedName name="e_t016h">[2]TableOfContents!$A$22</definedName>
    <definedName name="e_t017c">[2]!Table21[#All]</definedName>
    <definedName name="e_t017h">[2]TableOfContents!$A$23</definedName>
    <definedName name="e_t018c">[2]!Table22[#All]</definedName>
    <definedName name="e_t018h">[2]TableOfContents!$A$25</definedName>
    <definedName name="e_t019c">[2]!Table23[#All]</definedName>
    <definedName name="e_t019h">[2]TableOfContents!$A$27</definedName>
    <definedName name="e_t020c">[2]!Table24[#All]</definedName>
    <definedName name="e_t020h">[2]TableOfContents!$A$28</definedName>
    <definedName name="e_t021c">[2]!Table25[#All]</definedName>
    <definedName name="e_t021h">[2]TableOfContents!$A$29</definedName>
    <definedName name="e_t022c">[2]!Table26[#All]</definedName>
    <definedName name="e_t022h">[2]TableOfContents!$A$31</definedName>
    <definedName name="e_t023c">[2]!Table27[#All]</definedName>
    <definedName name="e_t023h">[2]TableOfContents!$A$32</definedName>
    <definedName name="e_t024c">[2]!Table28[#All]</definedName>
    <definedName name="e_t024h">[2]TableOfContents!$A$33</definedName>
    <definedName name="e_t025c">#REF!</definedName>
    <definedName name="e_t025h">[2]TableOfContents!$A$35</definedName>
    <definedName name="e_t026c">#REF!</definedName>
    <definedName name="e_t026h">[2]TableOfContents!#REF!</definedName>
    <definedName name="e_t027c">[2]!Table31[#All]</definedName>
    <definedName name="e_t027h">[2]TableOfContents!#REF!</definedName>
    <definedName name="e_t028c">[2]!Table32[#All]</definedName>
    <definedName name="e_t029c">[2]!Table33[#All]</definedName>
    <definedName name="e_t029h">[2]TableOfContents!$A$37</definedName>
    <definedName name="e_t030c">[2]!Table34[#All]</definedName>
    <definedName name="e_t030h">[2]TableOfContents!$A$39</definedName>
    <definedName name="e_t031c">[2]!Table35[#All]</definedName>
    <definedName name="e_t031h">[2]TableOfContents!$A$40</definedName>
    <definedName name="e_t032c">[2]!Table36[#All]</definedName>
    <definedName name="e_t032h">[2]TableOfContents!$A$41</definedName>
    <definedName name="e_t033c">[2]!Table37[#All]</definedName>
    <definedName name="e_t033h">[2]TableOfContents!$A$42</definedName>
    <definedName name="e_t034c">[2]!Table38[#All]</definedName>
    <definedName name="e_t034h">[2]TableOfContents!$A$43</definedName>
    <definedName name="e_t035c">[2]!Table39[#All]</definedName>
    <definedName name="e_t035h">[2]TableOfContents!$A$44</definedName>
    <definedName name="e_t036c">[2]!Table40[#All]</definedName>
    <definedName name="e_t036h">[2]TableOfContents!$A$45</definedName>
    <definedName name="e_t037c">[2]!Table41[#All]</definedName>
    <definedName name="e_t037h">[2]TableOfContents!$A$46</definedName>
    <definedName name="e_t038c">[2]!Table42[#All]</definedName>
    <definedName name="e_t038h">[2]TableOfContents!$A$47</definedName>
    <definedName name="e_t039c">[2]!Table43[#All]</definedName>
    <definedName name="e_t039h">[2]TableOfContents!$A$48</definedName>
    <definedName name="e_t040c">[2]!Table44[#All]</definedName>
    <definedName name="e_t040h">[2]TableOfContents!$A$49</definedName>
    <definedName name="e_t041c">[2]!Table45[#All]</definedName>
    <definedName name="e_t041h">[2]TableOfContents!$A$50</definedName>
    <definedName name="e_t042c">[2]!Table46[#All]</definedName>
    <definedName name="e_t042h">[2]TableOfContents!$A$51</definedName>
    <definedName name="e_t043c">[2]!Table47[#All]</definedName>
    <definedName name="e_t043h">[2]TableOfContents!$A$52</definedName>
    <definedName name="e_t044c">[2]!Table48[#All]</definedName>
    <definedName name="e_t044h">[2]TableOfContents!$A$53</definedName>
    <definedName name="e_t045c">[2]!Table49[#All]</definedName>
    <definedName name="e_t045h">[2]TableOfContents!$A$54</definedName>
    <definedName name="e_t046c">[2]!Table50[#All]</definedName>
    <definedName name="e_t046h">[2]TableOfContents!$A$55</definedName>
    <definedName name="e_t047c">[2]!Table51[#All]</definedName>
    <definedName name="e_t047h">[2]TableOfContents!$A$56</definedName>
    <definedName name="e_t048c">[2]!Table52[#All]</definedName>
    <definedName name="e_t048h">[2]TableOfContents!$A$57</definedName>
    <definedName name="e_t049c">[2]!Table53[#All]</definedName>
    <definedName name="e_t049h">[2]TableOfContents!$A$58</definedName>
    <definedName name="e_t050c">[2]!Table54[#All]</definedName>
    <definedName name="e_t050h">[2]TableOfContents!$A$59</definedName>
    <definedName name="e_t051c">[2]!Table55[#All]</definedName>
    <definedName name="e_t051h">[2]TableOfContents!$A$60</definedName>
    <definedName name="e_t052c">[2]!Table56[#All]</definedName>
    <definedName name="e_t052h">[2]TableOfContents!$A$61</definedName>
    <definedName name="e_t053c">[2]!Table57[#All]</definedName>
    <definedName name="e_t053h">[2]TableOfContents!$A$62</definedName>
    <definedName name="e_t054c">[2]!Table58[#All]</definedName>
    <definedName name="e_t054h">[2]TableOfContents!$A$63</definedName>
    <definedName name="e_t055c">[2]!Table59[#All]</definedName>
    <definedName name="e_t055h">[2]TableOfContents!$A$64</definedName>
    <definedName name="e_t056c">[2]!Table60[#All]</definedName>
    <definedName name="e_t056h">[2]TableOfContents!$A$65</definedName>
    <definedName name="e_t057c">#REF!</definedName>
    <definedName name="e_t057h">[2]TableOfContents!#REF!</definedName>
    <definedName name="e_t058c">[2]!Table62[#All]</definedName>
    <definedName name="e_t058h">[2]TableOfContents!$A$66</definedName>
    <definedName name="e_t059c">[2]!Table63[#All]</definedName>
    <definedName name="e_t059h">[2]TableOfContents!$A$67</definedName>
    <definedName name="e_t060c">[2]!Table64[#All]</definedName>
    <definedName name="e_t060h">[2]TableOfContents!$A$68</definedName>
    <definedName name="e_t061c">[2]!Table65[#All]</definedName>
    <definedName name="e_t061h">[2]TableOfContents!$A$69</definedName>
    <definedName name="e_t062c">[2]!Table66[#All]</definedName>
    <definedName name="e_t062h">[2]TableOfContents!$A$70</definedName>
    <definedName name="e_t063c">#REF!</definedName>
    <definedName name="e_t063h">[2]TableOfContents!#REF!</definedName>
    <definedName name="e_t064c">[2]!Table68[#All]</definedName>
    <definedName name="e_t064h">[2]TableOfContents!$A$71</definedName>
    <definedName name="e_t065c">[2]!Table69[#All]</definedName>
    <definedName name="e_t065h">[2]TableOfContents!$A$72</definedName>
    <definedName name="e_t066c">[2]!Table70[#All]</definedName>
    <definedName name="e_t066h">[2]TableOfContents!$A$73</definedName>
    <definedName name="e_t067c">[2]!Table71[#All]</definedName>
    <definedName name="e_t067h">[2]TableOfContents!$A$74</definedName>
    <definedName name="e_t068c">[2]!Table2[#All]</definedName>
    <definedName name="e_t068h">[2]TableOfContents!$A$75</definedName>
    <definedName name="e_t069c">[2]!Table72[#All]</definedName>
    <definedName name="e_t069h">[2]TableOfContents!$A$76</definedName>
    <definedName name="e_t070c">[2]!Table73[#All]</definedName>
    <definedName name="e_t070h">[2]TableOfContents!$A$77</definedName>
    <definedName name="e_t071c">[2]!Table74[#All]</definedName>
    <definedName name="e_t071h">[2]TableOfContents!$A$78</definedName>
    <definedName name="e_t072c">[2]!Table75[#All]</definedName>
    <definedName name="e_t072h">[2]TableOfContents!$A$79</definedName>
    <definedName name="e_t073c">[2]!Table76[#All]</definedName>
    <definedName name="e_t073h">[2]TableOfContents!$A$80</definedName>
    <definedName name="e_t074c">[2]!Table77[#All]</definedName>
    <definedName name="e_t074h">[2]TableOfContents!$A$81</definedName>
    <definedName name="e_t075c">[2]!Table78[#All]</definedName>
    <definedName name="e_t075h">[2]TableOfContents!$A$82</definedName>
    <definedName name="e_t076c">[2]!Table79[#All]</definedName>
    <definedName name="e_t076h">[2]TableOfContents!$A$83</definedName>
    <definedName name="e_t077c">[2]!Table80[#All]</definedName>
    <definedName name="e_t077h">[2]TableOfContents!$A$84</definedName>
    <definedName name="e_t078c">[2]!Table81[#All]</definedName>
    <definedName name="e_t078h">[2]TableOfContents!$A$85</definedName>
    <definedName name="e_t079c">[2]!Table82[#All]</definedName>
    <definedName name="e_t079h">[2]TableOfContents!$A$87</definedName>
    <definedName name="e_t080c">#REF!</definedName>
    <definedName name="e_t080h">[2]TableOfContents!#REF!</definedName>
    <definedName name="e_t081c">#REF!</definedName>
    <definedName name="e_t081h">[2]TableOfContents!#REF!</definedName>
    <definedName name="e_t082c">#REF!</definedName>
    <definedName name="e_t082h">[2]TableOfContents!#REF!</definedName>
    <definedName name="e_t083c">#REF!</definedName>
    <definedName name="e_t083h">[2]TableOfContents!#REF!</definedName>
    <definedName name="e_t084c">#REF!</definedName>
    <definedName name="e_t084h">[2]TableOfContents!#REF!</definedName>
    <definedName name="e_t085c">#REF!</definedName>
    <definedName name="e_t085h">[2]TableOfContents!#REF!</definedName>
    <definedName name="e_t086c">#REF!</definedName>
    <definedName name="e_t086h">[2]TableOfContents!#REF!</definedName>
    <definedName name="e_t087c">#REF!</definedName>
    <definedName name="e_t087h">[2]TableOfContents!#REF!</definedName>
    <definedName name="e_t088c">#REF!</definedName>
    <definedName name="e_t088h">[2]TableOfContents!#REF!</definedName>
    <definedName name="e_t089c">#REF!</definedName>
    <definedName name="e_t089h">[2]TableOfContents!#REF!</definedName>
    <definedName name="e_t090c">#REF!</definedName>
    <definedName name="e_t090h">[2]TableOfContents!#REF!</definedName>
    <definedName name="e_t091c">#REF!</definedName>
    <definedName name="e_t091h">[2]TableOfContents!#REF!</definedName>
    <definedName name="e_t092c">#REF!</definedName>
    <definedName name="e_t092h">[2]TableOfContents!#REF!</definedName>
    <definedName name="e_t093c">#REF!</definedName>
    <definedName name="e_t093h">[2]TableOfContents!#REF!</definedName>
    <definedName name="e_t094c">#REF!</definedName>
    <definedName name="e_t094h">[2]TableOfContents!#REF!</definedName>
    <definedName name="e_t095c">#REF!</definedName>
    <definedName name="e_t095h">[2]TableOfContents!#REF!</definedName>
    <definedName name="e_t096c">#REF!</definedName>
    <definedName name="e_t096h">[2]TableOfContents!#REF!</definedName>
    <definedName name="e_t097c">[2]!Table101[#All]</definedName>
    <definedName name="e_t097h">[2]TableOfContents!$A$89</definedName>
    <definedName name="e_t098c">[2]!Table102[#All]</definedName>
    <definedName name="e_t098h">[2]TableOfContents!$A$91</definedName>
    <definedName name="e_t099c">#REF!</definedName>
    <definedName name="e_t099h">[2]TableOfContents!#REF!</definedName>
    <definedName name="e_t100c">#REF!</definedName>
    <definedName name="e_t100h">[2]TableOfContents!#REF!</definedName>
    <definedName name="e_t101c">#REF!</definedName>
    <definedName name="e_t101h">[2]TableOfContents!#REF!</definedName>
    <definedName name="e_t102c">[2]!Table106[#All]</definedName>
    <definedName name="e_t102h">[2]TableOfContents!$A$92</definedName>
    <definedName name="e_t103c">[2]!Table107[#All]</definedName>
    <definedName name="e_t103h">[2]TableOfContents!$A$94</definedName>
    <definedName name="e_t104c">[2]!Table108[#All]</definedName>
    <definedName name="e_t104h">[2]TableOfContents!$A$96</definedName>
    <definedName name="e_t105c">[2]!Table109[#All]</definedName>
    <definedName name="e_t105h">[2]TableOfContents!$A$97</definedName>
    <definedName name="e_t106c">[2]!Table110[#All]</definedName>
    <definedName name="e_t106h">[2]TableOfContents!$A$98</definedName>
    <definedName name="e_t107c">[2]!Table111[#All]</definedName>
    <definedName name="e_t107h">[2]TableOfContents!$A$99</definedName>
    <definedName name="e_t108c">[2]!Table112[#All]</definedName>
    <definedName name="e_t108h">[2]TableOfContents!$A$100</definedName>
    <definedName name="e_t109c">[2]!Table113[#All]</definedName>
    <definedName name="e_t109h">[2]TableOfContents!$A$101</definedName>
    <definedName name="e_t110c">[2]!Table114[#All]</definedName>
    <definedName name="e_t110h">[2]TableOfContents!$A$102</definedName>
    <definedName name="e_t111c">[2]!Table115[#All]</definedName>
    <definedName name="e_t111h">[2]TableOfContents!$A$103</definedName>
    <definedName name="e_t112c">[2]!Table116[#All]</definedName>
    <definedName name="e_t112h">[2]TableOfContents!$A$104</definedName>
    <definedName name="e_t113c">[2]!Table117[#All]</definedName>
    <definedName name="e_t113h">[2]TableOfContents!$A$105</definedName>
    <definedName name="e_t114c">[2]!Table118[#All]</definedName>
    <definedName name="e_t114h">[2]TableOfContents!$A$106</definedName>
    <definedName name="e_t115c">[2]!Table119[#All]</definedName>
    <definedName name="e_t115h">[2]TableOfContents!$A$107</definedName>
    <definedName name="e_t116c">[2]!Table120[#All]</definedName>
    <definedName name="e_t116h">[2]TableOfContents!$A$108</definedName>
    <definedName name="e_t117c">[2]!Table121[#All]</definedName>
    <definedName name="e_t117h">[2]TableOfContents!$A$109</definedName>
    <definedName name="e_t118c">[2]!Table122[#All]</definedName>
    <definedName name="e_t118h">[2]TableOfContents!$A$110</definedName>
    <definedName name="e_t119c">[2]!Table123[#All]</definedName>
    <definedName name="e_t119h">[2]TableOfContents!$A$111</definedName>
    <definedName name="e_t120c">[2]!Table124[#All]</definedName>
    <definedName name="e_t120h">[2]TableOfContents!$A$112</definedName>
    <definedName name="e_t121c">[2]!Table125[#All]</definedName>
    <definedName name="e_t121h">[2]TableOfContents!$A$113</definedName>
    <definedName name="e_t122c">[2]!Table126[#All]</definedName>
    <definedName name="e_t122h">[2]TableOfContents!$A$115</definedName>
    <definedName name="e_t123c">[2]!Table127[#All]</definedName>
    <definedName name="e_t123h">[2]TableOfContents!$A$116</definedName>
    <definedName name="e_t124c">[2]!Table128[#All]</definedName>
    <definedName name="e_t124h">[2]TableOfContents!$A$117</definedName>
    <definedName name="e_t125c">[2]!Table129[#All]</definedName>
    <definedName name="e_t125h">[2]TableOfContents!$A$121</definedName>
    <definedName name="e_t126c">[2]!Table130[#All]</definedName>
    <definedName name="e_t126h">[2]TableOfContents!$A$122</definedName>
    <definedName name="e_t127c">[2]!Table131[#All]</definedName>
    <definedName name="e_t127h">[2]TableOfContents!$A$123</definedName>
    <definedName name="e_t128c">[2]!Table132[#All]</definedName>
    <definedName name="e_t128h">[2]TableOfContents!$A$127</definedName>
    <definedName name="e_t129c">[2]!Table133[#All]</definedName>
    <definedName name="e_t129h">[2]TableOfContents!$A$128</definedName>
    <definedName name="e_t130c">[2]!Table134[#All]</definedName>
    <definedName name="e_t130h">[2]TableOfContents!$A$129</definedName>
    <definedName name="e_t131c">[2]!Table135[#All]</definedName>
    <definedName name="e_t131h">[2]TableOfContents!$A$133</definedName>
    <definedName name="e_t132c">[2]!Table136[#All]</definedName>
    <definedName name="e_t132h">[2]TableOfContents!$A$134</definedName>
    <definedName name="e_t133c">[2]!Table137[#All]</definedName>
    <definedName name="e_t133h">[2]TableOfContents!$A$135</definedName>
    <definedName name="e_t134c">[2]!Table138[#All]</definedName>
    <definedName name="e_t134h">[2]TableOfContents!$A$136</definedName>
    <definedName name="e_t135c">[2]!Table139[#All]</definedName>
    <definedName name="e_t135h">[2]TableOfContents!$A$138</definedName>
    <definedName name="e_t136c">[2]!Table140[#All]</definedName>
    <definedName name="e_t136h">[2]TableOfContents!$A$139</definedName>
    <definedName name="e_t137c">[2]!Table141[#All]</definedName>
    <definedName name="e_t137h">[2]TableOfContents!$A$140</definedName>
    <definedName name="e_t138c">[2]!Table142[#All]</definedName>
    <definedName name="e_t138h">[2]TableOfContents!$A$141</definedName>
    <definedName name="e_t139c">[2]!Table143[#All]</definedName>
    <definedName name="e_t139h">[2]TableOfContents!$A$142</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_t201c">[2]!Table201[#All]</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f022h">#REF!</definedName>
    <definedName name="F_f023h">#REF!</definedName>
    <definedName name="F_f024h">#REF!</definedName>
    <definedName name="F_f025h">#REF!</definedName>
    <definedName name="F_f026h">#REF!</definedName>
    <definedName name="F_f027h">#REF!</definedName>
    <definedName name="F_f028h">#REF!</definedName>
    <definedName name="F_f029h">#REF!</definedName>
    <definedName name="F_f030h">#REF!</definedName>
    <definedName name="F_f031h">#REF!</definedName>
    <definedName name="F_f032h">#REF!</definedName>
    <definedName name="F_f033h">#REF!</definedName>
    <definedName name="F_f034h">#REF!</definedName>
    <definedName name="F_f035h">#REF!</definedName>
    <definedName name="F_f036h">#REF!</definedName>
    <definedName name="F_f037h">#REF!</definedName>
    <definedName name="F_f038h">#REF!</definedName>
    <definedName name="F_f039h">#REF!</definedName>
    <definedName name="F_f040h">#REF!</definedName>
    <definedName name="F_f041h">#REF!</definedName>
    <definedName name="F_f042h">#REF!</definedName>
    <definedName name="F_fn005">[1]Footnotes!#REF!</definedName>
    <definedName name="F_fn006">[1]Footnotes!#REF!</definedName>
    <definedName name="F_fn007">[1]Footnotes!#REF!</definedName>
    <definedName name="F_fn053">[1]Footnotes!#REF!</definedName>
    <definedName name="F_fn054">[1]Footnotes!#REF!</definedName>
    <definedName name="F_fn055">[1]Footnotes!#REF!</definedName>
    <definedName name="F_fn056">[1]Footnotes!#REF!</definedName>
    <definedName name="F_fn057">[1]Footnotes!#REF!</definedName>
    <definedName name="F_fn079">[1]Footnotes!#REF!</definedName>
    <definedName name="F_fn080">[1]Footnotes!#REF!</definedName>
    <definedName name="F_fn081">[1]Footnotes!#REF!</definedName>
    <definedName name="F_fn082">[1]Footnotes!#REF!</definedName>
    <definedName name="F_fn083">[1]Footnotes!#REF!</definedName>
    <definedName name="F_fn084">[1]Footnotes!#REF!</definedName>
    <definedName name="F_fn085">[1]Footnotes!#REF!</definedName>
    <definedName name="F_fn086">[1]Footnotes!#REF!</definedName>
    <definedName name="F_fn087">[1]Footnotes!#REF!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p001">#REF!</definedName>
    <definedName name="F_p002">#REF!</definedName>
    <definedName name="F_p003">#REF!</definedName>
    <definedName name="F_p004">#REF!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7c">#REF!</definedName>
    <definedName name="F_t088c">#REF!</definedName>
    <definedName name="F_t089c">#REF!</definedName>
    <definedName name="F_t090c">#REF!</definedName>
    <definedName name="F_t091c">#REF!</definedName>
    <definedName name="F_t092c">#REF!</definedName>
    <definedName name="F_t093c">#REF!</definedName>
    <definedName name="F_t094c">#REF!</definedName>
    <definedName name="F_t095c">#REF!</definedName>
    <definedName name="F_t096c">#REF!</definedName>
    <definedName name="F_t097c">#REF!</definedName>
    <definedName name="n_fn830">#REF!</definedName>
    <definedName name="n_fn831">#REF!</definedName>
    <definedName name="n_fn832">#REF!</definedName>
    <definedName name="n_fn833">#REF!</definedName>
    <definedName name="n_fn834">#REF!</definedName>
    <definedName name="n_fn835">#REF!</definedName>
    <definedName name="n_fn836">#REF!</definedName>
    <definedName name="n_fn837">#REF!</definedName>
    <definedName name="n_fn838">#REF!</definedName>
    <definedName name="n_fn839">#REF!</definedName>
    <definedName name="n_fn840">#REF!</definedName>
    <definedName name="n_fn841">#REF!</definedName>
    <definedName name="n_fn842">#REF!</definedName>
    <definedName name="n_fn843">#REF!</definedName>
    <definedName name="n_fn844">#REF!</definedName>
    <definedName name="n_fn845">#REF!</definedName>
    <definedName name="n_fn846">#REF!</definedName>
    <definedName name="n_fn847">#REF!</definedName>
    <definedName name="n_fn848">#REF!</definedName>
    <definedName name="n_fn849">#REF!</definedName>
    <definedName name="n_fn850">#REF!</definedName>
    <definedName name="n_fn851">#REF!</definedName>
    <definedName name="n_fn852">#REF!</definedName>
    <definedName name="n_fn853">#REF!</definedName>
    <definedName name="n_fn854">#REF!</definedName>
    <definedName name="n_fn855">#REF!</definedName>
    <definedName name="n_fn856">#REF!</definedName>
    <definedName name="n_fn857">#REF!</definedName>
    <definedName name="n_fn858">#REF!</definedName>
    <definedName name="n_fn859">#REF!</definedName>
    <definedName name="n_fn860">#REF!</definedName>
    <definedName name="n_fn861">#REF!</definedName>
    <definedName name="n_fn862">#REF!</definedName>
    <definedName name="n_fn863">#REF!</definedName>
    <definedName name="n_fn864">#REF!</definedName>
    <definedName name="n_fn865">#REF!</definedName>
    <definedName name="n_fn866">#REF!</definedName>
    <definedName name="n_fn867">#REF!</definedName>
    <definedName name="n_fn868">#REF!</definedName>
    <definedName name="n_fn869">#REF!</definedName>
    <definedName name="n_fn870">#REF!</definedName>
    <definedName name="n_fn871">#REF!</definedName>
    <definedName name="n_fn872">#REF!</definedName>
    <definedName name="n_fn873">#REF!</definedName>
    <definedName name="n_fn874">#REF!</definedName>
    <definedName name="n_fn875">#REF!</definedName>
    <definedName name="n_fn876">#REF!</definedName>
    <definedName name="n_fn877">#REF!</definedName>
    <definedName name="n_fn878">#REF!</definedName>
    <definedName name="n_fn879">#REF!</definedName>
    <definedName name="n_fn880">#REF!</definedName>
    <definedName name="n_fn881">#REF!</definedName>
    <definedName name="n_fn882">#REF!</definedName>
    <definedName name="n_fn883">#REF!</definedName>
    <definedName name="n_fn884">#REF!</definedName>
    <definedName name="n_fn885">#REF!</definedName>
    <definedName name="n_fn886">#REF!</definedName>
    <definedName name="n_fn887">#REF!</definedName>
    <definedName name="n_fn888">#REF!</definedName>
    <definedName name="n_fn889">#REF!</definedName>
    <definedName name="n_fn890">#REF!</definedName>
    <definedName name="n_fn891">#REF!</definedName>
    <definedName name="n_fn892">#REF!</definedName>
    <definedName name="n_fn893">#REF!</definedName>
    <definedName name="n_fn894">#REF!</definedName>
    <definedName name="n_fn895">#REF!</definedName>
    <definedName name="n_fn896">#REF!</definedName>
    <definedName name="n_fn897">#REF!</definedName>
    <definedName name="n_fn898">#REF!</definedName>
    <definedName name="n_fn899">#REF!</definedName>
    <definedName name="n_n001">Intro!$A$4</definedName>
    <definedName name="n_n002">Intro!$A$5</definedName>
    <definedName name="n_n003">Intro!$A$6</definedName>
    <definedName name="n_n004">Intro!$A$7</definedName>
    <definedName name="n_n005">Intro!$A$7</definedName>
    <definedName name="n_t001c">Table1[#All]</definedName>
    <definedName name="n_t001h">TableOfContents!$A$3</definedName>
    <definedName name="n_t002c">Table2[#All]</definedName>
    <definedName name="n_t002h">TableOfContents!$A$4</definedName>
    <definedName name="n_t003c">Table3[#All]</definedName>
    <definedName name="n_t003h">TableOfContents!$A$5</definedName>
    <definedName name="n_t004c">Table4[#All]</definedName>
    <definedName name="n_t004h">TableOfContents!$A$6</definedName>
    <definedName name="n_t005c">Table5[#All]</definedName>
    <definedName name="n_t005h">TableOfContents!$A$7</definedName>
    <definedName name="n_t006c">Table6[#All]</definedName>
    <definedName name="n_t006h">TableOfContents!$A$8</definedName>
    <definedName name="n_t007c">Table7[#All]</definedName>
    <definedName name="n_t007h">TableOfContents!$A$9</definedName>
    <definedName name="n_t008c">Table8[#All]</definedName>
    <definedName name="n_t008h">TableOfContents!$A$10</definedName>
    <definedName name="n_t009c">Table9[#All]</definedName>
    <definedName name="n_t009h">TableOfContents!$A$11</definedName>
    <definedName name="n_t010c">Table10[#All]</definedName>
    <definedName name="n_t010h">TableOfContents!$A$12</definedName>
    <definedName name="n_t011c">Table11[#All]</definedName>
    <definedName name="n_t011h">TableOfContents!$A$13</definedName>
    <definedName name="n_t012c">Table12[#All]</definedName>
    <definedName name="n_t012h">TableOfContents!$A$14</definedName>
    <definedName name="n_t013c">Table13[#All]</definedName>
    <definedName name="n_t013h">TableOfContents!$A$15</definedName>
    <definedName name="n_t014c">Table14[#All]</definedName>
    <definedName name="n_t014h">TableOfContents!$A$16</definedName>
    <definedName name="n_t015c">Table15[#All]</definedName>
    <definedName name="n_t015h">TableOfContents!$A$17</definedName>
    <definedName name="n_t016c">Table16[#All]</definedName>
    <definedName name="n_t016h">TableOfContents!$A$18</definedName>
    <definedName name="n_t017c">Table17[#All]</definedName>
    <definedName name="n_t017h">TableOfContents!$A$19</definedName>
    <definedName name="n_t018c">Table18[#All]</definedName>
    <definedName name="n_t018h">TableOfContents!$A$20</definedName>
    <definedName name="n_t019c">Table10[#All]</definedName>
    <definedName name="n_t019h">TableOfContents!$A$21</definedName>
    <definedName name="n_t020c">Table20[#All]</definedName>
    <definedName name="n_t020h">TableOfContents!$A$22</definedName>
    <definedName name="n_t021c">Table21[#All]</definedName>
    <definedName name="n_t021h">TableOfContents!$A$23</definedName>
    <definedName name="n_t022c">Table22[#All]</definedName>
    <definedName name="n_t022h">TableOfContents!$A$24</definedName>
    <definedName name="n_t023c">Table23!$O$25</definedName>
    <definedName name="n_t023h">TableOfContents!$A$25</definedName>
    <definedName name="n_t024c">Table24[#All]</definedName>
    <definedName name="n_t024h">TableOfContents!$A$26</definedName>
    <definedName name="n_t025c">Table25[#All]</definedName>
    <definedName name="n_t025h">TableOfContents!$A$27</definedName>
    <definedName name="n_t026c">Table26[#All]</definedName>
    <definedName name="n_t026h">TableOfContents!$A$28</definedName>
    <definedName name="n_t027c">Table27[#All]</definedName>
    <definedName name="n_t027h">TableOfContents!$A$29</definedName>
    <definedName name="n_t028c">Table28[#All]</definedName>
    <definedName name="n_t028h">TableOfContents!$A$30</definedName>
    <definedName name="n_t029c">Table29[#All]</definedName>
    <definedName name="n_t029h">TableOfContents!$A$31</definedName>
    <definedName name="n_t030c">Table30[#All]</definedName>
    <definedName name="n_t030h">TableOfContents!$A$32</definedName>
    <definedName name="n_t031c">Table31[#All]</definedName>
    <definedName name="n_t031h">TableOfContents!$A$33</definedName>
    <definedName name="n_t032c">Table32[#All]</definedName>
    <definedName name="n_t032h">TableOfContents!$A$34</definedName>
    <definedName name="n_t033c">Table33[#All]</definedName>
    <definedName name="n_t033h">TableOfContents!$A$35</definedName>
    <definedName name="n_t034c">Table34[#All]</definedName>
    <definedName name="n_t034h">TableOfContents!$A$36</definedName>
    <definedName name="n_t035c">Table35[#All]</definedName>
    <definedName name="n_t035h">TableOfContents!$A$37</definedName>
    <definedName name="n_t036c">Table36[#All]</definedName>
    <definedName name="n_t036h">TableOfContents!$A$38</definedName>
    <definedName name="n_t037c">Table37[#All]</definedName>
    <definedName name="n_t037h">TableOfContents!$A$39</definedName>
    <definedName name="n_t038c">Table38[#All]</definedName>
    <definedName name="n_t038h">TableOfContents!$A$40</definedName>
    <definedName name="n_t039c">Table39[#All]</definedName>
    <definedName name="n_t039h">TableOfContents!$A$41</definedName>
    <definedName name="n_t040c">Table40[#All]</definedName>
    <definedName name="n_t040h">TableOfContents!$A$42</definedName>
    <definedName name="n_t041c">Table41[#All]</definedName>
    <definedName name="n_t041h">TableOfContents!$A$43</definedName>
    <definedName name="n_t042c">Table42[#All]</definedName>
    <definedName name="n_t042h">TableOfContents!$A$44</definedName>
    <definedName name="n_t043c">Table43[#All]</definedName>
    <definedName name="n_t043h">TableOfContents!$A$45</definedName>
    <definedName name="n_t044c">Table44[#All]</definedName>
    <definedName name="n_t044h">TableOfContents!$A$46</definedName>
    <definedName name="n_t045c">Table45[#All]</definedName>
    <definedName name="n_t045h">TableOfContents!$A$47</definedName>
    <definedName name="n_t046c">Table46[#All]</definedName>
    <definedName name="n_t046h">TableOfContents!$A$48</definedName>
    <definedName name="n_t047c">Table47[#All]</definedName>
    <definedName name="n_t047h">TableOfContents!$A$49</definedName>
    <definedName name="n_t048c">Table48[#All]</definedName>
    <definedName name="n_t048h">TableOfContents!$A$50</definedName>
    <definedName name="n_t049c">Table49[#All]</definedName>
    <definedName name="n_t049h">TableOfContents!$A$51</definedName>
    <definedName name="n_t050c">Table50[#All]</definedName>
    <definedName name="n_t050h">TableOfContents!$A$52</definedName>
    <definedName name="n_t051c">Table51[#All]</definedName>
    <definedName name="n_t051h">TableOfContents!$A$53</definedName>
    <definedName name="n_t052c">Table52[#All]</definedName>
    <definedName name="n_t052h">TableOfContents!$A$54</definedName>
    <definedName name="n_t053c">Table53[#All]</definedName>
    <definedName name="n_t053h">TableOfContents!$A$55</definedName>
    <definedName name="n_t054c">Table54[#All]</definedName>
    <definedName name="n_t054h">TableOfContents!$A$56</definedName>
    <definedName name="n_t055c">Table55[#All]</definedName>
    <definedName name="n_t055h">TableOfContents!$A$57</definedName>
    <definedName name="n_t056c">Table56[#All]</definedName>
    <definedName name="n_t056h">TableOfContents!$A$58</definedName>
    <definedName name="n_t057c">Table57[#All]</definedName>
    <definedName name="n_t057h">TableOfContents!$A$59</definedName>
    <definedName name="n_t058c">Table58[]</definedName>
    <definedName name="n_t058h">TableOfContents!$A$60</definedName>
    <definedName name="n_t059c">Table59[#All]</definedName>
    <definedName name="n_t059h">TableOfContents!$A$61</definedName>
    <definedName name="n_t060c">Table60[#All]</definedName>
    <definedName name="n_t060h">TableOfContents!$A$62</definedName>
    <definedName name="n_t061c">Table61[#All]</definedName>
    <definedName name="n_t061h">TableOfContents!$A$63</definedName>
    <definedName name="n_t062c">Table62[#All]</definedName>
    <definedName name="n_t062h">TableOfContents!$A$64</definedName>
    <definedName name="n_t063c">Table63[#All]</definedName>
    <definedName name="n_t063h">TableOfContents!$A$65</definedName>
    <definedName name="n_t064c">Table64[#All]</definedName>
    <definedName name="n_t064h">TableOfContents!$A$66</definedName>
    <definedName name="n_t065c">Table65[#All]</definedName>
    <definedName name="n_t065h">TableOfContents!$A$67</definedName>
    <definedName name="n_t066c">Table66[#All]</definedName>
    <definedName name="n_t066h">TableOfContents!$A$68</definedName>
    <definedName name="n_t067c">Table67[#All]</definedName>
    <definedName name="n_t067h">TableOfContents!$A$69</definedName>
    <definedName name="n_t068c">Table68[#All]</definedName>
    <definedName name="n_t068h">TableOfContents!$A$70</definedName>
    <definedName name="n_t069c">Table69!$A$2:$J$12</definedName>
    <definedName name="n_t069h">TableOfContents!$A$71</definedName>
    <definedName name="n_t070c">Table69[#All]</definedName>
    <definedName name="n_t070h">TableOfContents!$A$72</definedName>
    <definedName name="n_t071c">Table70[#All]</definedName>
    <definedName name="n_t071h">TableOfContents!$A$73</definedName>
    <definedName name="n_t072c">Table71[#All]</definedName>
    <definedName name="n_t072h">TableOfContents!$A$74</definedName>
    <definedName name="n_t073c">Table72[#All]</definedName>
    <definedName name="n_t073h">TableOfContents!$A$75</definedName>
    <definedName name="n_t074c">Table73[#All]</definedName>
    <definedName name="n_t074h">TableOfContents!$A$76</definedName>
    <definedName name="n_t075c">Table74[#All]</definedName>
    <definedName name="n_t075h">TableOfContents!$A$77</definedName>
    <definedName name="n_t076c">Table75[#All]</definedName>
    <definedName name="n_t076h">TableOfContents!$A$78</definedName>
    <definedName name="n_t077c">Table76[#All]</definedName>
    <definedName name="n_t077h">TableOfContents!$A$79</definedName>
    <definedName name="n_t078c">Table77[#All]</definedName>
    <definedName name="n_t078h">TableOfContents!$A$80</definedName>
    <definedName name="n_t079c">Table78[#All]</definedName>
    <definedName name="n_t079h">TableOfContents!$A$81</definedName>
    <definedName name="n_t080c">Table79[#All]</definedName>
    <definedName name="n_t080h">TableOfContents!$A$82</definedName>
    <definedName name="n_t081c">Table80[#All]</definedName>
    <definedName name="n_t081h">TableOfContents!$A$83</definedName>
    <definedName name="n_t082c">Table81[#All]</definedName>
    <definedName name="n_t082h">TableOfContents!$A$84</definedName>
    <definedName name="n_t083c">Table82[#All]</definedName>
    <definedName name="n_t083h">TableOfContents!$A$85</definedName>
    <definedName name="n_t084c">Table83[#All]</definedName>
    <definedName name="n_t084h">TableOfContents!$A$86</definedName>
    <definedName name="n_t085c">Table85!$C$24</definedName>
    <definedName name="n_t085h">TableOfContents!$A$87</definedName>
    <definedName name="n_t100c">Table97[#All]</definedName>
    <definedName name="n_t100h">Table100!$A$1</definedName>
    <definedName name="n_t101c">Table9799[#All]</definedName>
    <definedName name="n_t101h">Table101!$A$1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98" l="1"/>
  <c r="E86" i="198"/>
  <c r="A72" i="198"/>
  <c r="A56" i="198"/>
  <c r="A40" i="198"/>
  <c r="E36" i="198"/>
  <c r="E35" i="198"/>
  <c r="E33" i="198"/>
  <c r="E32" i="198"/>
  <c r="E31" i="198"/>
  <c r="E30" i="198"/>
  <c r="E29" i="198"/>
  <c r="E27" i="198"/>
  <c r="E26" i="198"/>
  <c r="A24" i="198"/>
  <c r="A8" i="198"/>
  <c r="C4" i="198"/>
  <c r="A4" i="198" s="1"/>
  <c r="C5" i="198"/>
  <c r="C6" i="198"/>
  <c r="A6" i="198" s="1"/>
  <c r="C7" i="198"/>
  <c r="C8" i="198"/>
  <c r="C9" i="198"/>
  <c r="C10" i="198"/>
  <c r="A10" i="198" s="1"/>
  <c r="C11" i="198"/>
  <c r="C12" i="198"/>
  <c r="A12" i="198" s="1"/>
  <c r="C13" i="198"/>
  <c r="C14" i="198"/>
  <c r="A14" i="198" s="1"/>
  <c r="C15" i="198"/>
  <c r="C16" i="198"/>
  <c r="A16" i="198" s="1"/>
  <c r="C17" i="198"/>
  <c r="C18" i="198"/>
  <c r="A18" i="198" s="1"/>
  <c r="C19" i="198"/>
  <c r="C20" i="198"/>
  <c r="A20" i="198" s="1"/>
  <c r="C21" i="198"/>
  <c r="C22" i="198"/>
  <c r="A22" i="198" s="1"/>
  <c r="C23" i="198"/>
  <c r="C24" i="198"/>
  <c r="C25" i="198"/>
  <c r="C26" i="198"/>
  <c r="A26" i="198" s="1"/>
  <c r="C27" i="198"/>
  <c r="C28" i="198"/>
  <c r="A28" i="198" s="1"/>
  <c r="C29" i="198"/>
  <c r="A29" i="198" s="1"/>
  <c r="C30" i="198"/>
  <c r="A30" i="198" s="1"/>
  <c r="C31" i="198"/>
  <c r="A31" i="198" s="1"/>
  <c r="C32" i="198"/>
  <c r="A32" i="198" s="1"/>
  <c r="C33" i="198"/>
  <c r="A33" i="198" s="1"/>
  <c r="C34" i="198"/>
  <c r="A34" i="198" s="1"/>
  <c r="C35" i="198"/>
  <c r="C36" i="198"/>
  <c r="A36" i="198" s="1"/>
  <c r="C37" i="198"/>
  <c r="A37" i="198" s="1"/>
  <c r="C38" i="198"/>
  <c r="A38" i="198" s="1"/>
  <c r="C39" i="198"/>
  <c r="C40" i="198"/>
  <c r="C41" i="198"/>
  <c r="A41" i="198" s="1"/>
  <c r="C42" i="198"/>
  <c r="A42" i="198" s="1"/>
  <c r="C43" i="198"/>
  <c r="C44" i="198"/>
  <c r="A44" i="198" s="1"/>
  <c r="C45" i="198"/>
  <c r="A45" i="198" s="1"/>
  <c r="C46" i="198"/>
  <c r="A46" i="198" s="1"/>
  <c r="C47" i="198"/>
  <c r="C48" i="198"/>
  <c r="A48" i="198" s="1"/>
  <c r="C49" i="198"/>
  <c r="A49" i="198" s="1"/>
  <c r="C50" i="198"/>
  <c r="A50" i="198" s="1"/>
  <c r="C51" i="198"/>
  <c r="C52" i="198"/>
  <c r="A52" i="198" s="1"/>
  <c r="C53" i="198"/>
  <c r="A53" i="198" s="1"/>
  <c r="C54" i="198"/>
  <c r="A54" i="198" s="1"/>
  <c r="C55" i="198"/>
  <c r="C56" i="198"/>
  <c r="C57" i="198"/>
  <c r="A57" i="198" s="1"/>
  <c r="C58" i="198"/>
  <c r="A58" i="198" s="1"/>
  <c r="C59" i="198"/>
  <c r="C60" i="198"/>
  <c r="A60" i="198" s="1"/>
  <c r="C61" i="198"/>
  <c r="A61" i="198" s="1"/>
  <c r="C62" i="198"/>
  <c r="A62" i="198" s="1"/>
  <c r="C63" i="198"/>
  <c r="C64" i="198"/>
  <c r="A64" i="198" s="1"/>
  <c r="C65" i="198"/>
  <c r="A65" i="198" s="1"/>
  <c r="C66" i="198"/>
  <c r="A66" i="198" s="1"/>
  <c r="C67" i="198"/>
  <c r="C68" i="198"/>
  <c r="A68" i="198" s="1"/>
  <c r="C69" i="198"/>
  <c r="A69" i="198" s="1"/>
  <c r="C70" i="198"/>
  <c r="A70" i="198" s="1"/>
  <c r="C71" i="198"/>
  <c r="C72" i="198"/>
  <c r="C73" i="198"/>
  <c r="A73" i="198" s="1"/>
  <c r="C74" i="198"/>
  <c r="A74" i="198" s="1"/>
  <c r="C75" i="198"/>
  <c r="C76" i="198"/>
  <c r="A76" i="198" s="1"/>
  <c r="C77" i="198"/>
  <c r="A77" i="198" s="1"/>
  <c r="C78" i="198"/>
  <c r="A78" i="198" s="1"/>
  <c r="C79" i="198"/>
  <c r="C80" i="198"/>
  <c r="A80" i="198" s="1"/>
  <c r="C81" i="198"/>
  <c r="A81" i="198" s="1"/>
  <c r="C82" i="198"/>
  <c r="A82" i="198" s="1"/>
  <c r="C83" i="198"/>
  <c r="C84" i="198"/>
  <c r="A84" i="198" s="1"/>
  <c r="C85" i="198"/>
  <c r="A85" i="198" s="1"/>
  <c r="C86" i="198"/>
  <c r="A86" i="198" s="1"/>
  <c r="C87" i="198"/>
  <c r="C3" i="198"/>
  <c r="A87" i="198" l="1"/>
  <c r="A75" i="198"/>
  <c r="A67" i="198"/>
  <c r="A51" i="198"/>
  <c r="A43" i="198"/>
  <c r="A35" i="198"/>
  <c r="A23" i="198"/>
  <c r="A15" i="198"/>
  <c r="A7" i="198"/>
  <c r="A83" i="198"/>
  <c r="A71" i="198"/>
  <c r="A63" i="198"/>
  <c r="A55" i="198"/>
  <c r="A47" i="198"/>
  <c r="A39" i="198"/>
  <c r="A27" i="198"/>
  <c r="A19" i="198"/>
  <c r="A11" i="198"/>
  <c r="A79" i="198"/>
  <c r="A59" i="198"/>
  <c r="A25" i="198"/>
  <c r="A21" i="198"/>
  <c r="A17" i="198"/>
  <c r="A13" i="198"/>
  <c r="A9" i="198"/>
  <c r="A5" i="198"/>
  <c r="B8" i="285" l="1"/>
  <c r="C5" i="285" l="1"/>
  <c r="B9" i="285"/>
  <c r="A14" i="200"/>
  <c r="A15" i="200" l="1"/>
  <c r="B10" i="285"/>
  <c r="A20" i="207" l="1"/>
  <c r="B11" i="285"/>
  <c r="B12" i="285" l="1"/>
  <c r="A21" i="207"/>
  <c r="B13" i="285" l="1"/>
  <c r="A9" i="219"/>
  <c r="A10" i="219" l="1"/>
  <c r="B14" i="285"/>
  <c r="A9" i="220" l="1"/>
  <c r="B15" i="285"/>
  <c r="B16" i="285" l="1"/>
  <c r="A10" i="220"/>
  <c r="A10" i="222" l="1"/>
  <c r="B17" i="285"/>
  <c r="B18" i="285" l="1"/>
  <c r="A8" i="225" l="1"/>
  <c r="B19" i="285"/>
  <c r="B20" i="285" l="1"/>
  <c r="A5" i="227"/>
  <c r="A7" i="228" l="1"/>
  <c r="B21" i="285"/>
  <c r="B22" i="285" l="1"/>
  <c r="A6" i="230" l="1"/>
  <c r="B23" i="285"/>
  <c r="B24" i="285" l="1"/>
  <c r="A7" i="230"/>
  <c r="A6" i="231" l="1"/>
  <c r="B25" i="285"/>
  <c r="B26" i="285" l="1"/>
  <c r="A7" i="231"/>
  <c r="A7" i="234" l="1"/>
  <c r="B27" i="285"/>
  <c r="A7" i="235" l="1"/>
  <c r="B28" i="285"/>
  <c r="A7" i="242" l="1"/>
  <c r="B29" i="285"/>
  <c r="A7" i="243" l="1"/>
  <c r="B30" i="285"/>
  <c r="A7" i="250" l="1"/>
  <c r="B31" i="285"/>
  <c r="A7" i="251" l="1"/>
  <c r="B32" i="285"/>
  <c r="A7" i="258" l="1"/>
  <c r="B33" i="285"/>
  <c r="A7" i="259" l="1"/>
  <c r="A7" i="266"/>
  <c r="A7" i="267"/>
  <c r="A7" i="275"/>
  <c r="A7" i="274"/>
  <c r="B34" i="285"/>
  <c r="B35" i="285" l="1"/>
  <c r="B36" i="285" l="1"/>
  <c r="B37" i="285" l="1"/>
  <c r="B38" i="285" l="1"/>
  <c r="B39" i="285" l="1"/>
  <c r="B40" i="285" l="1"/>
  <c r="A13" i="283"/>
  <c r="A14" i="283" l="1"/>
  <c r="B41" i="285"/>
  <c r="B42" i="285" l="1"/>
  <c r="A20" i="284"/>
  <c r="A21" i="284" l="1"/>
  <c r="B43" i="285"/>
  <c r="B44" i="285" l="1"/>
  <c r="A22" i="284"/>
  <c r="B45" i="285" l="1"/>
  <c r="B46" i="285" l="1"/>
  <c r="A23" i="284"/>
  <c r="A24" i="284" l="1"/>
  <c r="A1" i="202" l="1"/>
  <c r="A1" i="241"/>
  <c r="A1" i="231"/>
  <c r="A1" i="203"/>
  <c r="A1" i="201" l="1"/>
  <c r="A1" i="200"/>
  <c r="A1" i="208" l="1"/>
  <c r="A1" i="216"/>
  <c r="A1" i="228"/>
  <c r="A1" i="204"/>
  <c r="A1" i="205"/>
  <c r="A1" i="209"/>
  <c r="A1" i="213"/>
  <c r="A1" i="217"/>
  <c r="A1" i="221"/>
  <c r="A1" i="225"/>
  <c r="A1" i="229"/>
  <c r="A1" i="220"/>
  <c r="A1" i="206"/>
  <c r="A1" i="210"/>
  <c r="A1" i="214"/>
  <c r="A1" i="218"/>
  <c r="A1" i="222"/>
  <c r="A1" i="226"/>
  <c r="A1" i="230"/>
  <c r="A1" i="212"/>
  <c r="A1" i="224"/>
  <c r="A1" i="207"/>
  <c r="A1" i="211"/>
  <c r="A1" i="215"/>
  <c r="A1" i="219"/>
  <c r="A1" i="223"/>
  <c r="A1" i="227"/>
  <c r="A1" i="232" l="1"/>
  <c r="A1" i="233" l="1"/>
  <c r="A1" i="234" l="1"/>
  <c r="A1" i="236" l="1"/>
  <c r="A1" i="235"/>
  <c r="A1" i="237" l="1"/>
  <c r="A1" i="238" l="1"/>
  <c r="A1" i="239" l="1"/>
  <c r="A1" i="240" l="1"/>
  <c r="A1" i="242" l="1"/>
  <c r="A1" i="243" l="1"/>
  <c r="A1" i="244" l="1"/>
  <c r="A1" i="245" l="1"/>
  <c r="A1" i="246" l="1"/>
  <c r="A1" i="247" l="1"/>
  <c r="A1" i="248" l="1"/>
  <c r="A1" i="249" l="1"/>
  <c r="A1" i="250" l="1"/>
  <c r="A1" i="251" l="1"/>
  <c r="A1" i="252" l="1"/>
  <c r="A1" i="253" l="1"/>
  <c r="A1" i="254" l="1"/>
  <c r="A1" i="255" l="1"/>
  <c r="A1" i="256" l="1"/>
  <c r="A1" i="257" l="1"/>
  <c r="A1" i="258" l="1"/>
  <c r="A1" i="259" l="1"/>
  <c r="A1" i="260" l="1"/>
  <c r="A1" i="261" l="1"/>
  <c r="A1" i="262" l="1"/>
  <c r="A1" i="263" l="1"/>
  <c r="A1" i="264" l="1"/>
  <c r="A1" i="265" l="1"/>
  <c r="A1" i="266" l="1"/>
  <c r="A1" i="267" l="1"/>
  <c r="A1" i="268" l="1"/>
  <c r="A1" i="269" l="1"/>
  <c r="A1" i="270" l="1"/>
  <c r="A1" i="271" l="1"/>
  <c r="A1" i="272" l="1"/>
  <c r="A1" i="273" l="1"/>
  <c r="A1" i="274" l="1"/>
  <c r="A1" i="275" l="1"/>
  <c r="A1" i="276" l="1"/>
  <c r="A1" i="277" l="1"/>
  <c r="A1" i="278" l="1"/>
  <c r="A1" i="279" l="1"/>
  <c r="A1" i="280" l="1"/>
  <c r="A1" i="281" l="1"/>
  <c r="A1" i="282" l="1"/>
  <c r="A1" i="283" l="1"/>
  <c r="A1" i="284" l="1"/>
  <c r="A12" i="283" l="1"/>
  <c r="A11" i="224"/>
  <c r="A10" i="229"/>
</calcChain>
</file>

<file path=xl/sharedStrings.xml><?xml version="1.0" encoding="utf-8"?>
<sst xmlns="http://schemas.openxmlformats.org/spreadsheetml/2006/main" count="2744" uniqueCount="478">
  <si>
    <t>N</t>
  </si>
  <si>
    <t>Automated footnote</t>
  </si>
  <si>
    <t>Appendix</t>
  </si>
  <si>
    <t>#</t>
  </si>
  <si>
    <t>COAG Appendices Footnotes</t>
  </si>
  <si>
    <t>This appendix compares key metrics presented in this report by State/Territory.</t>
  </si>
  <si>
    <t>State/Territory – comparison of key metrics</t>
  </si>
  <si>
    <t>Due to operational changes since July 2020, there has been an issue with identifying SIL in plans as they are being completed. A temporary and manual solution was implemented to estimate the number of active participants who should be identified as having SIL in their plans but do not appear as such on the Agency's system. From May 2022, an automated and more accurate method has been applied in identifying SIL participants leading to a restatement in the number of SIL participations from July 2020 to April 2022.</t>
  </si>
  <si>
    <t>Number of plan reassessments</t>
  </si>
  <si>
    <t>2022-23 Q1</t>
  </si>
  <si>
    <t>Core - Daily Activities</t>
  </si>
  <si>
    <t>Core - Consumables</t>
  </si>
  <si>
    <t>Core - Social and Civic</t>
  </si>
  <si>
    <t>Core - Transport</t>
  </si>
  <si>
    <t>Capacity Building - Choice and Control</t>
  </si>
  <si>
    <t>Capacity Building - Daily Activities</t>
  </si>
  <si>
    <t>Capacity Building - Employment</t>
  </si>
  <si>
    <t>Capacity Building - Health and Wellbeing</t>
  </si>
  <si>
    <t>Capacity Building - Home Living</t>
  </si>
  <si>
    <t>Capacity Building - Lifelong learning</t>
  </si>
  <si>
    <t>Capacity Building - Relationships</t>
  </si>
  <si>
    <t>Capacity Building - Social and Civic</t>
  </si>
  <si>
    <t>Capacity Building - Support Coordination</t>
  </si>
  <si>
    <t>Capital - Assistive Technology</t>
  </si>
  <si>
    <t>Capital - Home Modifications</t>
  </si>
  <si>
    <t xml:space="preserve"> Agency planning process</t>
  </si>
  <si>
    <t>11. Commence facilitating a scheduled plan reassessment, prior to the scheduled reassessment date</t>
  </si>
  <si>
    <t>Participant breakdown</t>
  </si>
  <si>
    <t>Participant complaints</t>
  </si>
  <si>
    <t>Financial year</t>
  </si>
  <si>
    <t>Plan management</t>
  </si>
  <si>
    <t>Percentage change in plan budgets</t>
  </si>
  <si>
    <t>n/a</t>
  </si>
  <si>
    <t>Total (transition only)</t>
  </si>
  <si>
    <t>Back to Intro</t>
  </si>
  <si>
    <t>State/Territory</t>
  </si>
  <si>
    <t>Active participant plans (Count)</t>
  </si>
  <si>
    <t>Active participant plans (Percentage)</t>
  </si>
  <si>
    <t>Early Childhood Approach (ECA) (Count)</t>
  </si>
  <si>
    <t>Active participant plans including ECA (Count)</t>
  </si>
  <si>
    <t>Active participant plans including ECA (Percentage)</t>
  </si>
  <si>
    <t>Age group</t>
  </si>
  <si>
    <t>NSW</t>
  </si>
  <si>
    <t>VIC</t>
  </si>
  <si>
    <t>QLD</t>
  </si>
  <si>
    <t>WA</t>
  </si>
  <si>
    <t>SA</t>
  </si>
  <si>
    <t>TAS</t>
  </si>
  <si>
    <t>ACT</t>
  </si>
  <si>
    <t>NT</t>
  </si>
  <si>
    <t>National</t>
  </si>
  <si>
    <t>Primary disability group</t>
  </si>
  <si>
    <t>Gender</t>
  </si>
  <si>
    <t>Characteristics</t>
  </si>
  <si>
    <t>Plan activation</t>
  </si>
  <si>
    <t>Legal entity type</t>
  </si>
  <si>
    <t>Reported level of function</t>
  </si>
  <si>
    <t>Support category</t>
  </si>
  <si>
    <t>PSG</t>
  </si>
  <si>
    <t>NAT</t>
  </si>
  <si>
    <t>1. Explain a previous decision, after a request for explanation is received</t>
  </si>
  <si>
    <t>2. Make an access decision, or request for more information, after an access request has been received</t>
  </si>
  <si>
    <t>3. Allow sufficient time for prospective participants to provide information, after NDIA has requested further information</t>
  </si>
  <si>
    <t>4. Make an access decision, after more information has been provided.</t>
  </si>
  <si>
    <t>5. Commence facilitating the preparation of a plan, after an access decision has been made</t>
  </si>
  <si>
    <t>9. If the participant accepts the offer, hold a plan implementation meeting</t>
  </si>
  <si>
    <t>12. Decide whether to undertake a Participant Requested Plan reassessment, after the request is received</t>
  </si>
  <si>
    <t>13. Complete a reassessment, after the decision to accept the request was made</t>
  </si>
  <si>
    <t>14. Amend a plan, after the receipt of information that triggers the plan amendment process</t>
  </si>
  <si>
    <t>15. Amend a plan, after receipt of information relating to a complex quote that triggers a plan amendment process</t>
  </si>
  <si>
    <t>17. Complete an internal Review of a Reviewable Decision, after a request is received</t>
  </si>
  <si>
    <t>18. Implement an AAT decision to amend a plan, after the AAT decision is made</t>
  </si>
  <si>
    <t>19. Cancel participant requested nominee</t>
  </si>
  <si>
    <t>20. Cancel CEO initiated nominee</t>
  </si>
  <si>
    <t>index</t>
  </si>
  <si>
    <t>Tabs</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</si>
  <si>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</si>
  <si>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</si>
  <si>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</si>
  <si>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</si>
  <si>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</si>
  <si>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</si>
  <si>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</si>
  <si>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</si>
  <si>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</si>
  <si>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</si>
  <si>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</si>
  <si>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</si>
  <si>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</si>
  <si>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</si>
  <si>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</si>
  <si>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</si>
  <si>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</si>
  <si>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</si>
  <si>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Table19</t>
  </si>
  <si>
    <t>Table20</t>
  </si>
  <si>
    <t>Table21</t>
  </si>
  <si>
    <t>Table22</t>
  </si>
  <si>
    <t>Table23</t>
  </si>
  <si>
    <t>Table24</t>
  </si>
  <si>
    <t>Table27</t>
  </si>
  <si>
    <t>Table28</t>
  </si>
  <si>
    <t>Table29</t>
  </si>
  <si>
    <t>Table30</t>
  </si>
  <si>
    <t>Table31</t>
  </si>
  <si>
    <t>Table32</t>
  </si>
  <si>
    <t>Table33</t>
  </si>
  <si>
    <t>Table34</t>
  </si>
  <si>
    <t>Table35</t>
  </si>
  <si>
    <t>Table36</t>
  </si>
  <si>
    <t>Table37</t>
  </si>
  <si>
    <t>Table38</t>
  </si>
  <si>
    <t>Table39</t>
  </si>
  <si>
    <t>Table40</t>
  </si>
  <si>
    <t>Table41</t>
  </si>
  <si>
    <t>Table42</t>
  </si>
  <si>
    <t>Table43</t>
  </si>
  <si>
    <t>Table44</t>
  </si>
  <si>
    <t>Table45</t>
  </si>
  <si>
    <t>Table46</t>
  </si>
  <si>
    <t>Table47</t>
  </si>
  <si>
    <t>Table48</t>
  </si>
  <si>
    <t>Table49</t>
  </si>
  <si>
    <t>Table50</t>
  </si>
  <si>
    <t>Table51</t>
  </si>
  <si>
    <t>Table52</t>
  </si>
  <si>
    <t>Table53</t>
  </si>
  <si>
    <t>Table54</t>
  </si>
  <si>
    <t>Table55</t>
  </si>
  <si>
    <t>Table56</t>
  </si>
  <si>
    <t>Table58</t>
  </si>
  <si>
    <t>Table59</t>
  </si>
  <si>
    <t>Table60</t>
  </si>
  <si>
    <t>Table61</t>
  </si>
  <si>
    <t>Table62</t>
  </si>
  <si>
    <t>Table64</t>
  </si>
  <si>
    <t>Table65</t>
  </si>
  <si>
    <t>Table66</t>
  </si>
  <si>
    <t>Table67</t>
  </si>
  <si>
    <t>Table68</t>
  </si>
  <si>
    <t>Table72</t>
  </si>
  <si>
    <t>Table76</t>
  </si>
  <si>
    <t>Table80</t>
  </si>
  <si>
    <t>Table84</t>
  </si>
  <si>
    <t>Table25</t>
  </si>
  <si>
    <t>Table26</t>
  </si>
  <si>
    <t>Table57</t>
  </si>
  <si>
    <t>Table63</t>
  </si>
  <si>
    <t>Table69</t>
  </si>
  <si>
    <t>Table70</t>
  </si>
  <si>
    <t>Table71</t>
  </si>
  <si>
    <t>Table73</t>
  </si>
  <si>
    <t>Table74</t>
  </si>
  <si>
    <t>Table75</t>
  </si>
  <si>
    <t>Table77</t>
  </si>
  <si>
    <t>Table78</t>
  </si>
  <si>
    <t>Table79</t>
  </si>
  <si>
    <t>Table81</t>
  </si>
  <si>
    <t>Table82</t>
  </si>
  <si>
    <t>Table83</t>
  </si>
  <si>
    <t>Table85</t>
  </si>
  <si>
    <t>Heading</t>
  </si>
  <si>
    <t>Link</t>
  </si>
  <si>
    <t>Table of Contents</t>
  </si>
  <si>
    <t>Go to Table N.1</t>
  </si>
  <si>
    <t>Go to Table N.2</t>
  </si>
  <si>
    <t>Go to Table N.3</t>
  </si>
  <si>
    <t>Go to Table N.4</t>
  </si>
  <si>
    <t>Go to Table N.5</t>
  </si>
  <si>
    <t>Go to Table N.6</t>
  </si>
  <si>
    <t>Go to Table N.7</t>
  </si>
  <si>
    <t>Go to Table N.8</t>
  </si>
  <si>
    <t>Go to Table N.9</t>
  </si>
  <si>
    <t>Go to Table N.10</t>
  </si>
  <si>
    <t>Go to Table N.11</t>
  </si>
  <si>
    <t>Go to Table N.12</t>
  </si>
  <si>
    <t>Go to Table N.13</t>
  </si>
  <si>
    <t>Go to Table N.14</t>
  </si>
  <si>
    <t>Go to Table N.15</t>
  </si>
  <si>
    <t>Go to Table N.16</t>
  </si>
  <si>
    <t>Go to Table N.17</t>
  </si>
  <si>
    <t>Go to Table N.18</t>
  </si>
  <si>
    <t>Go to Table N.19</t>
  </si>
  <si>
    <t>Go to Table N.20</t>
  </si>
  <si>
    <t>Go to Table N.21</t>
  </si>
  <si>
    <t>Go to Table N.22</t>
  </si>
  <si>
    <t>Go to Table N.23</t>
  </si>
  <si>
    <t>Go to Table N.24</t>
  </si>
  <si>
    <t>Go to Table N.25</t>
  </si>
  <si>
    <t>Go to Table N.26</t>
  </si>
  <si>
    <t>Go to Table N.27</t>
  </si>
  <si>
    <t>Go to Table N.28</t>
  </si>
  <si>
    <t>Go to Table N.29</t>
  </si>
  <si>
    <t>Go to Table N.30</t>
  </si>
  <si>
    <t>Go to Table N.31</t>
  </si>
  <si>
    <t>Go to Table N.32</t>
  </si>
  <si>
    <t>Go to Table N.33</t>
  </si>
  <si>
    <t>Go to Table N.34</t>
  </si>
  <si>
    <t>Go to Table N.35</t>
  </si>
  <si>
    <t>Go to Table N.36</t>
  </si>
  <si>
    <t>Go to Table N.37</t>
  </si>
  <si>
    <t>Go to Table N.38</t>
  </si>
  <si>
    <t>Go to Table N.39</t>
  </si>
  <si>
    <t>Go to Table N.40</t>
  </si>
  <si>
    <t>Go to Table N.41</t>
  </si>
  <si>
    <t>Go to Table N.42</t>
  </si>
  <si>
    <t>Go to Table N.43</t>
  </si>
  <si>
    <t>Go to Table N.44</t>
  </si>
  <si>
    <t>Go to Table N.45</t>
  </si>
  <si>
    <t>Go to Table N.46</t>
  </si>
  <si>
    <t>Go to Table N.47</t>
  </si>
  <si>
    <t>Go to Table N.48</t>
  </si>
  <si>
    <t>Go to Table N.49</t>
  </si>
  <si>
    <t>Go to Table N.50</t>
  </si>
  <si>
    <t>Go to Table N.51</t>
  </si>
  <si>
    <t>Go to Table N.52</t>
  </si>
  <si>
    <t>Go to Table N.53</t>
  </si>
  <si>
    <t>Go to Table N.54</t>
  </si>
  <si>
    <t>Go to Table N.55</t>
  </si>
  <si>
    <t>Go to Table N.56</t>
  </si>
  <si>
    <t>Go to Table N.57</t>
  </si>
  <si>
    <t>Go to Table N.58</t>
  </si>
  <si>
    <t>Go to Table N.59</t>
  </si>
  <si>
    <t>Go to Table N.60</t>
  </si>
  <si>
    <t>Go to Table N.61</t>
  </si>
  <si>
    <t>Go to Table N.62</t>
  </si>
  <si>
    <t>Go to Table N.63</t>
  </si>
  <si>
    <t>Go to Table N.64</t>
  </si>
  <si>
    <t>Go to Table N.65</t>
  </si>
  <si>
    <t>Go to Table N.66</t>
  </si>
  <si>
    <t>Go to Table N.67</t>
  </si>
  <si>
    <t>Go to Table N.68</t>
  </si>
  <si>
    <t>Go to Table N.69</t>
  </si>
  <si>
    <t>Go to Table N.70</t>
  </si>
  <si>
    <t>Go to Table N.71</t>
  </si>
  <si>
    <t>Go to Table N.72</t>
  </si>
  <si>
    <t>Go to Table N.73</t>
  </si>
  <si>
    <t>Go to Table N.74</t>
  </si>
  <si>
    <t>Go to Table N.75</t>
  </si>
  <si>
    <t>Go to Table N.76</t>
  </si>
  <si>
    <t>Go to Table N.77</t>
  </si>
  <si>
    <t>Go to Table N.78</t>
  </si>
  <si>
    <t>Go to Table N.79</t>
  </si>
  <si>
    <t>Go to Table N.80</t>
  </si>
  <si>
    <t>Go to Table N.81</t>
  </si>
  <si>
    <t>Go to Table N.82</t>
  </si>
  <si>
    <t>Go to Table N.83</t>
  </si>
  <si>
    <t>Go to Table N.84</t>
  </si>
  <si>
    <t>Go to Table N.85</t>
  </si>
  <si>
    <t xml:space="preserve">Appendix N: </t>
  </si>
  <si>
    <t>Go to Table of Contents</t>
  </si>
  <si>
    <t>Back to Table of Contents</t>
  </si>
  <si>
    <t>Active providers refer to those who have received payment for supports provided to Agency-managed participants and plan managers.</t>
  </si>
  <si>
    <t>Min</t>
  </si>
  <si>
    <t>Max</t>
  </si>
  <si>
    <t>The results for participants in OT and participants with Missing residing state information are not shown separately in the below tables on participant characteristics due to small numbers. However, they are included in the National totals for each table.</t>
  </si>
  <si>
    <t>Service Guarantee</t>
  </si>
  <si>
    <t>Total</t>
  </si>
  <si>
    <t>Average</t>
  </si>
  <si>
    <t>Table N.35  Annualised committed supports as at 31 December 2022 ($m)</t>
  </si>
  <si>
    <t>Type</t>
  </si>
  <si>
    <t>Total (SIL)</t>
  </si>
  <si>
    <t>Average (SIL)</t>
  </si>
  <si>
    <t>Table N.36  Payment as at 31 December 2022 ($m)</t>
  </si>
  <si>
    <t>6. Approve a participant's plan, after an access decision has been made  (excludes those ECA that have received initial supports)</t>
  </si>
  <si>
    <t>7. Approve a plan for ECA participants, after an access decision has been made</t>
  </si>
  <si>
    <t>keep? (streamlined)</t>
  </si>
  <si>
    <t>Full</t>
  </si>
  <si>
    <t>Average annualised committed supports are derived from total annualised committed supports in the current plans of active participants at 31 December 2022. Average payments are derived from total payments paid over the 12 months to 31 December 2022, divided by the average number of active participants between the start and end of the 12 months. They have been rounded to the nearest hundred dollars. Figures are not shown if there is insufficient data in the group.</t>
  </si>
  <si>
    <t>Total annualised committed supports refer to those in the current plans of active participants at 31 December 2022. Total payments refer to those paid over the 12 months to 31 December 2022. Figures are not shown if there is sufficient data in the group.</t>
  </si>
  <si>
    <t>Active participants including ECA at 31 December 2022</t>
  </si>
  <si>
    <t>Number of active participant plans by age group at 31 December 2022</t>
  </si>
  <si>
    <t>Proportion of active participant plans by age group at 31 December 2022</t>
  </si>
  <si>
    <t>Number of active participant plans (participants in SIL) by age group at 31 December 2022</t>
  </si>
  <si>
    <t>Proportion of active participant plans (participants in SIL) by age group at 31 December 2022</t>
  </si>
  <si>
    <t>Number of active participant plans (participants not in SIL) by age group at 31 December 2022</t>
  </si>
  <si>
    <t>Proportion of active participant plans (participants not in SIL) by age group at 31 December 2022</t>
  </si>
  <si>
    <t>Number of active participant plans by primary disability group at 31 December 2022</t>
  </si>
  <si>
    <t>Proportion of active participant plans by primary disability group at 31 December 2022</t>
  </si>
  <si>
    <t>Number of active participant plans (participants in SIL) by primary disability group at 31 December 2022</t>
  </si>
  <si>
    <t>Proportion of active participant plans (participants in SIL) by primary disability group at 31 December 2022</t>
  </si>
  <si>
    <t>Number of active participant plans (participants not in SIL) by primary disability group at 31 December 2022</t>
  </si>
  <si>
    <t>Proportion of active participant plans (participants not in SIL) by primary disability group at 31 December 2022</t>
  </si>
  <si>
    <t>Number of active participant plans by gender at 31 December 2022</t>
  </si>
  <si>
    <t>Proportion of active participant plans by gender at 31 December 2022</t>
  </si>
  <si>
    <t>Number of active participant plans (participants in SIL) by gender at 31 December 2022</t>
  </si>
  <si>
    <t>Proportion of active participant plans (participants in SIL) by gender at 31 December 2022</t>
  </si>
  <si>
    <t>Number of active participant plans (participants not in SIL) by gender at 31 December 2022</t>
  </si>
  <si>
    <t>Proportion of active participant plans (participants not in SIL) by gender at 31 December 2022</t>
  </si>
  <si>
    <t>Number of active participant plans by other characteristics at 31 December 2022</t>
  </si>
  <si>
    <t>Proportion of active participant plans by other characteristics at 31 December 2022</t>
  </si>
  <si>
    <t>Participation rates by gender at 31 December 2022</t>
  </si>
  <si>
    <t>Participation rates by age group at 31 December 2022</t>
  </si>
  <si>
    <t>Distribution of active participant by method of financial plan management at 31 December 2022</t>
  </si>
  <si>
    <t>Number of active providers in 2022-23 Q2 by legal entity type</t>
  </si>
  <si>
    <t>Total annualised committed supports by gender as at 31 December 2022 ($m)</t>
  </si>
  <si>
    <t>Average annualised committed supports by gender as at 31 December 2022 ($)</t>
  </si>
  <si>
    <t>Total annualised committed supports by age group as at 31 December 2022 ($m)</t>
  </si>
  <si>
    <t>Average annualised committed supports by age group as at 31 December 2022 ($)</t>
  </si>
  <si>
    <t>Total annualised committed supports by primary disability group as at 31 December 2022 ($m)</t>
  </si>
  <si>
    <t>Average annualised committed supports by primary disability group as at 31 December 2022 ($)</t>
  </si>
  <si>
    <t>Average annualised committed supports by reported level of function as at 31 December 2022 ($)</t>
  </si>
  <si>
    <t>Total annualised committed supports by support category as at 31 December 2022 ($m)</t>
  </si>
  <si>
    <t>Total annualised committed supports (participants in SIL) by gender as at 31 December 2022 ($m)</t>
  </si>
  <si>
    <t>Average annualised committed supports (participants in SIL) by gender as at 31 December 2022 ($)</t>
  </si>
  <si>
    <t>Total annualised committed supports (participants in SIL) by age group as at 31 December 2022 ($m)</t>
  </si>
  <si>
    <t>Average annualised committed supports (participants in SIL) by age group as at 31 December 2022 ($)</t>
  </si>
  <si>
    <t>Total annualised committed supports (participants in SIL) by primary disability group as at 31 December 2022 ($m)</t>
  </si>
  <si>
    <t>Average annualised committed supports (participants in SIL) by primary disability group as at 31 December 2022 ($)</t>
  </si>
  <si>
    <t>Average annualised committed supports (participants in SIL) by reported level of function as at 31 December 2022 ($)</t>
  </si>
  <si>
    <t>Total annualised committed supports (participants in SIL) by support category as at 31 December 2022 ($m)</t>
  </si>
  <si>
    <t>Total annualised committed supports (participants not in SIL) by gender as at 31 December 2022 ($m)</t>
  </si>
  <si>
    <t>Average annualised committed supports (participants not in SIL) by gender as at 31 December 2022 ($)</t>
  </si>
  <si>
    <t>Total annualised committed supports (participants not in SIL) by age group as at 31 December 2022 ($m)</t>
  </si>
  <si>
    <t>Average annualised committed supports (participants not in SIL) by age group as at 31 December 2022 ($)</t>
  </si>
  <si>
    <t>Total annualised committed supports (participants not in SIL) by primary disability group as at 31 December 2022 ($m)</t>
  </si>
  <si>
    <t>Average annualised committed supports (participants not in SIL) by primary disability group as at 31 December 2022 ($)</t>
  </si>
  <si>
    <t>Average annualised committed supports (participants not in SIL) by reported level of function as at 31 December 2022 ($)</t>
  </si>
  <si>
    <t>Total annualised committed supports (participants not in SIL) by support category as at 31 December 2022 ($m)</t>
  </si>
  <si>
    <t>Total payments by gender for the year ending 31 December 2022 ($m)</t>
  </si>
  <si>
    <t>Average payments by gender for the year ending 31 December 2022 ($)</t>
  </si>
  <si>
    <t>Total payments by age group for the year ending 31 December 2022 ($m)</t>
  </si>
  <si>
    <t>Average payments by age group for the year ending 31 December 2022 ($)</t>
  </si>
  <si>
    <t>Total payments by primary disability group for the year ending 31 December 2022 ($m)</t>
  </si>
  <si>
    <t>Average payments by primary disability group for the year ending 31 December 2022 ($)</t>
  </si>
  <si>
    <t>Average payments by reported level of function for the year ending 31 December 2022 ($)</t>
  </si>
  <si>
    <t>Total payments by support category for the year ending 31 December 2022 ($m)</t>
  </si>
  <si>
    <t>Total payments (participants in SIL) by gender for the year ending 31 December 2022 ($m)</t>
  </si>
  <si>
    <t>Average payments (participants in SIL) by gender for the year ending 31 December 2022 ($)</t>
  </si>
  <si>
    <t>Total payments (participants in SIL) by age group for the year ending 31 December 2022 ($m)</t>
  </si>
  <si>
    <t>Average payments (participants in SIL) by age group for the year ending 31 December 2022 ($)</t>
  </si>
  <si>
    <t>Total payments (participants in SIL) by primary disability group for the year ending 31 December 2022 ($m)</t>
  </si>
  <si>
    <t>Average payments (participants in SIL) by primary disability group for the year ending 31 December 2022 ($)</t>
  </si>
  <si>
    <t>Average payments (participants in SIL) by reported level of function for the year ending 31 December 2022 ($)</t>
  </si>
  <si>
    <t>Total payments (participants in SIL) by support category for the year ending 31 December 2022 ($m)</t>
  </si>
  <si>
    <t>Total payments (participants not in SIL) by gender for the year ending 31 December 2022 ($m)</t>
  </si>
  <si>
    <t>Average payments (participants not in SIL) by gender for the year ending 31 December 2022 ($)</t>
  </si>
  <si>
    <t>Total payments (participants not in SIL) by age group for the year ending 31 December 2022 ($m)</t>
  </si>
  <si>
    <t>Average payments (participants not in SIL) by age group for the year ending 31 December 2022 ($)</t>
  </si>
  <si>
    <t>Total payments (participants not in SIL) by primary disability group for the year ending 31 December 2022 ($m)</t>
  </si>
  <si>
    <t>Average payments (participants not in SIL) by primary disability group for the year ending 31 December 2022 ($)</t>
  </si>
  <si>
    <t>Average payments (participants not in SIL) by reported level of function for the year ending 31 December 2022 ($)</t>
  </si>
  <si>
    <t>Total payments ($m) (participants not in SIL) by support category for the year ending 31 December 2022 ($m)</t>
  </si>
  <si>
    <t>Distribution of the percentage change in plan budgets for plans reviewed in this financial year (1 July 2022 to 31 December 2022) - all participants</t>
  </si>
  <si>
    <t>Participant Service Guarantee Timeframes (% guarantees met) for the quarter ending 31 December 2022</t>
  </si>
  <si>
    <t>0 to 6</t>
  </si>
  <si>
    <t>7 to 14</t>
  </si>
  <si>
    <t>15 to 18</t>
  </si>
  <si>
    <t>19 to 24</t>
  </si>
  <si>
    <t>25 to 34</t>
  </si>
  <si>
    <t>35 to 44</t>
  </si>
  <si>
    <t>45 to 54</t>
  </si>
  <si>
    <t>55 to 64</t>
  </si>
  <si>
    <t>65+</t>
  </si>
  <si>
    <t>Male</t>
  </si>
  <si>
    <t>Female</t>
  </si>
  <si>
    <t>Other</t>
  </si>
  <si>
    <t>OT</t>
  </si>
  <si>
    <t>&lt;11</t>
  </si>
  <si>
    <t>Missing</t>
  </si>
  <si>
    <t>Autism</t>
  </si>
  <si>
    <t>Intellectual disability</t>
  </si>
  <si>
    <t>Psychosocial disability</t>
  </si>
  <si>
    <t>Developmental delay</t>
  </si>
  <si>
    <t>Hearing impairment</t>
  </si>
  <si>
    <t>Other neurological</t>
  </si>
  <si>
    <t>Other physical</t>
  </si>
  <si>
    <t>Cerebral palsy</t>
  </si>
  <si>
    <t>Acquired brain injury</t>
  </si>
  <si>
    <t>Global developmental delay</t>
  </si>
  <si>
    <t>Visual impairment</t>
  </si>
  <si>
    <t>Multiple sclerosis</t>
  </si>
  <si>
    <t>Stroke</t>
  </si>
  <si>
    <t>Spinal cord injury</t>
  </si>
  <si>
    <t>Other sensory/speech</t>
  </si>
  <si>
    <t>First Nations Participants</t>
  </si>
  <si>
    <t>Culturally and linguistically diverse participants</t>
  </si>
  <si>
    <t>Participants residing in remote and very remote areas</t>
  </si>
  <si>
    <t>Younger people in residential aged care (under 65)</t>
  </si>
  <si>
    <t>Participants with supported independent living</t>
  </si>
  <si>
    <t>Participants with specialised disability accommodation</t>
  </si>
  <si>
    <t>25 to 44</t>
  </si>
  <si>
    <t>45 to 64</t>
  </si>
  <si>
    <t>Total (aged 0 to 64)</t>
  </si>
  <si>
    <t>The Access Process</t>
  </si>
  <si>
    <t>The Pre-Planning Process</t>
  </si>
  <si>
    <t>The Planning Process</t>
  </si>
  <si>
    <t>The Reassessment Process</t>
  </si>
  <si>
    <t>Participants (15 and over) in work - Baseline</t>
  </si>
  <si>
    <t>Participants (15 and over) in work - 
Latest Reassessment</t>
  </si>
  <si>
    <t>Participants (15 and over) in community - Baseline</t>
  </si>
  <si>
    <t>Participants (15 and over) in community - Latest Reassessment</t>
  </si>
  <si>
    <t>Parent and carer employment rate  - Baseline</t>
  </si>
  <si>
    <t>Parent and carer employment rate  - Latest Reassessment</t>
  </si>
  <si>
    <t>Participant (15 and over) choice and control - First Reassessment</t>
  </si>
  <si>
    <t>Participant (15 and over) choice and control - Latest Reassessment</t>
  </si>
  <si>
    <t>Agency-managed</t>
  </si>
  <si>
    <t>Self-managed partly</t>
  </si>
  <si>
    <t>Self-managed fully</t>
  </si>
  <si>
    <t>Plan-managed</t>
  </si>
  <si>
    <t>Self-managed</t>
  </si>
  <si>
    <t>Participant complaints in 2022-23 Q2</t>
  </si>
  <si>
    <t>% of the number of active participants</t>
  </si>
  <si>
    <t>All participant complaints</t>
  </si>
  <si>
    <t>Less than 30 days</t>
  </si>
  <si>
    <t>30 to 59 days</t>
  </si>
  <si>
    <t>60 to 89 days</t>
  </si>
  <si>
    <t>90 to 119 days</t>
  </si>
  <si>
    <t>120 days and over</t>
  </si>
  <si>
    <t>No payments</t>
  </si>
  <si>
    <t>Total plans approved</t>
  </si>
  <si>
    <t>Individual / Sole Trader</t>
  </si>
  <si>
    <t>Company / Organisation</t>
  </si>
  <si>
    <t>Total active providers</t>
  </si>
  <si>
    <t>2017-18</t>
  </si>
  <si>
    <t>2018-19</t>
  </si>
  <si>
    <t>2019-20</t>
  </si>
  <si>
    <t>2020-21</t>
  </si>
  <si>
    <t>2021-22</t>
  </si>
  <si>
    <t>2022-23 YTD</t>
  </si>
  <si>
    <t>% increase from 2017-18 to 2018-19</t>
  </si>
  <si>
    <t>% increase from 2018-19 to 2019-20</t>
  </si>
  <si>
    <t>% increase from 2019-20 to 2020-21</t>
  </si>
  <si>
    <t>% increase from 2020-21 to 2021-22</t>
  </si>
  <si>
    <t>below
 -80%</t>
  </si>
  <si>
    <t>-80% to
 -65%</t>
  </si>
  <si>
    <t>-65% to
 -50%</t>
  </si>
  <si>
    <t>-50% to
 -35%</t>
  </si>
  <si>
    <t>-35% to
 -20%</t>
  </si>
  <si>
    <t>-20% to
 -5%</t>
  </si>
  <si>
    <t>-5% to
 0%</t>
  </si>
  <si>
    <t>0% to
 5%</t>
  </si>
  <si>
    <t>5% to
 20%</t>
  </si>
  <si>
    <t>20% to
 35%</t>
  </si>
  <si>
    <t>35% to
 50%</t>
  </si>
  <si>
    <t>50% to
 65%</t>
  </si>
  <si>
    <t>65% to
 80%</t>
  </si>
  <si>
    <t>above
 80%</t>
  </si>
  <si>
    <t>SIL - First plan</t>
  </si>
  <si>
    <t>SIL - Subsequent plans</t>
  </si>
  <si>
    <t>SIL - Total</t>
  </si>
  <si>
    <t>Non SIL - First plan</t>
  </si>
  <si>
    <t>Non SIL - Subsequent plans</t>
  </si>
  <si>
    <t>Non SIL - Total</t>
  </si>
  <si>
    <t>First plan (SIL and Non SIL)</t>
  </si>
  <si>
    <t>Subsequent plans (SIL and Non SIL)</t>
  </si>
  <si>
    <t>Total (SIL and Non SIL)</t>
  </si>
  <si>
    <t>28 days</t>
  </si>
  <si>
    <t>21 days</t>
  </si>
  <si>
    <t>90 days</t>
  </si>
  <si>
    <t>14 days</t>
  </si>
  <si>
    <t>56 days</t>
  </si>
  <si>
    <t>50 days</t>
  </si>
  <si>
    <t>60 days</t>
  </si>
  <si>
    <t>The number reported for the Early Childhood Approach is the number of children accessing early connections. Initial supports include any early childhood therapy supports and/or mainstream referrals.</t>
  </si>
  <si>
    <t>OT includes participants residing in Other Territories including Norfolk Island, Christmas Island and the Cocos (Keeling) Islands.</t>
  </si>
  <si>
    <t>Since 2017-18 Q1, the disability groups developmental delay and global developmental delay have been reported separately to the intellectual disability group.</t>
  </si>
  <si>
    <t>Down syndrome is included in intellectual disability.</t>
  </si>
  <si>
    <t>The numbers of participants residing in remote and very remote areas are based on the Modified Monash Model (MMM) measure of remoteness.</t>
  </si>
  <si>
    <t>Ibid.</t>
  </si>
  <si>
    <t>Participation rate refers to the proportion of general population that are NDIS participants.</t>
  </si>
  <si>
    <t>Results are drawn from participants’ responses to SFOF questionnaires, and only include participants who had their first plan approved between 1 July 2016 and 31 December 2020 and have had a second plan reassessment to date.</t>
  </si>
  <si>
    <t>Participants can use more than one method to manage their funding. This table is a hierarchy whereby each participant is only captured once. The hierarchy is: (1) self-managed fully, (2) self-managed partly (regardless of other methods being used), (3) anyone who does not fall into ‘self-managed partly’ and has a plan manager, and (4) anyone else.</t>
  </si>
  <si>
    <t>The National totals include plan reviews where jurisdiction information was missing.</t>
  </si>
  <si>
    <t>The National totals include participant complaints where jurisdiction information was missing.</t>
  </si>
  <si>
    <t>Plans approved after the end of 2021-22 Q4 have been excluded from the table. They are relatively new and it is too early to examine their durations to activation.</t>
  </si>
  <si>
    <t>Active providers refer to those who have received payment for supporting Agency-managed participants and plan managers.</t>
  </si>
  <si>
    <t>Providers can be active in more than one State/Territory. Hence, the National totals do not equal the sum of the number of active providers across the State/Territory.</t>
  </si>
  <si>
    <t>There is a different mix of age and disability between male and female hence results in this table should be interpreted with caution.</t>
  </si>
  <si>
    <t>Utilisation of committed supports from 1 April 2022 to 30 September 2022 is shown in the table – experience in the most recent 3 months is still emerging and is not included.</t>
  </si>
  <si>
    <t>Participants receiving in-kind supports are excluded from this analysis as it is not possible to accurately separate in-kind payments and committed amounts between plans. Hence, utilisation in this table is higher in reality when in-kind is included.</t>
  </si>
  <si>
    <t>Utilisation is not shown if there is insufficient data in the group.</t>
  </si>
  <si>
    <t xml:space="preserve">The Participant Service Guarantee timeframes continue to be refined and further developed. The results for the timeframes shown are based on preliminary calculations and the methodology used to determine the timeframes may change going forward. </t>
  </si>
  <si>
    <t>Results are rounded to the nearest percent. Where 100% is shown, there are still a small number of cases which did not meet the required timeframe.</t>
  </si>
  <si>
    <t>The target timeframe for PSG #6 has been reduced from 70 to 56 days in early 2021.</t>
  </si>
  <si>
    <t>The logic used to measure PSG #11 has changed based on the use of new interactions in the CRM system and is not directly comparable to results reported previously. Despite current underachievement regarding facilitating scheduled reviews, the NDIA’s participant check-in process ensures that every scheduled review begins with a contact from the planner or partner to discuss review options well before any scheduled reassessment date.</t>
  </si>
  <si>
    <t>The target timeframe for PSG #13 has been reduced from 42 to 28 days in late 2021.</t>
  </si>
  <si>
    <t>The target timeframe for PSG #17 has been reduced from 90 to 60 days in late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</si>
</sst>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5" formatCode="&quot;$&quot;#,##0"/>
    <numFmt numFmtId="166" formatCode="#,##0.0,,"/>
    <numFmt numFmtId="167" formatCode="0.0%"/>
    <numFmt numFmtId="168" formatCode="#,##0,,"/>
    <numFmt numFmtId="169" formatCode="#,##0.00,,"/>
    <numFmt numFmtId="170" formatCode="#,##0.000,,"/>
    <numFmt numFmtId="171" formatCode="#,##0.00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0"/>
      <name val="Arial"/>
      <family val="2"/>
    </font>
    <font>
      <sz val="10"/>
      <color rgb="FFFF0000"/>
      <name val="Arial"/>
      <family val="2"/>
    </font>
    <font>
      <b/>
      <sz val="10"/>
      <color rgb="FFFFFFFF"/>
      <name val="Arial"/>
      <family val="2"/>
    </font>
    <font>
      <b/>
      <sz val="10"/>
      <color theme="0"/>
      <name val="Arial"/>
      <family val="2"/>
    </font>
    <font>
      <b/>
      <sz val="14"/>
      <color rgb="FFFFFFFF"/>
      <name val="Arial"/>
      <family val="2"/>
    </font>
    <font>
      <b/>
      <sz val="14"/>
      <name val="Arial"/>
      <family val="2"/>
    </font>
    <font>
      <sz val="11"/>
      <color theme="1"/>
      <name val="Arial"/>
      <family val="2"/>
    </font>
    <font>
      <b/>
      <sz val="12"/>
      <color rgb="FFFFFFFF"/>
      <name val="Arial"/>
      <family val="2"/>
    </font>
    <font>
      <sz val="9"/>
      <color theme="1"/>
      <name val="Arial"/>
      <family val="2"/>
    </font>
    <font>
      <b/>
      <sz val="20"/>
      <color rgb="FF6B2976"/>
      <name val="Arial"/>
      <family val="2"/>
    </font>
    <font>
      <u/>
      <sz val="11"/>
      <color theme="10"/>
      <name val="Calibri"/>
      <family val="2"/>
      <scheme val="minor"/>
    </font>
    <font>
      <b/>
      <sz val="15"/>
      <color theme="3"/>
      <name val="Calibri"/>
      <family val="2"/>
      <scheme val="minor"/>
    </font>
    <font>
      <sz val="12"/>
      <color theme="1"/>
      <name val="Arial"/>
      <family val="2"/>
    </font>
    <font>
      <b/>
      <sz val="12"/>
      <color theme="1"/>
      <name val="Arial"/>
      <family val="2"/>
    </font>
    <font>
      <sz val="8"/>
      <name val="Calibri"/>
      <family val="2"/>
      <scheme val="minor"/>
    </font>
    <font>
      <sz val="12"/>
      <color theme="1"/>
      <name val="Calibri"/>
      <family val="2"/>
      <scheme val="minor"/>
    </font>
    <font>
      <sz val="12"/>
      <color rgb="FF000000"/>
      <name val="Arial"/>
      <family val="2"/>
    </font>
    <font>
      <b/>
      <sz val="12"/>
      <color rgb="FF000000"/>
      <name val="Arial"/>
      <family val="2"/>
    </font>
    <font>
      <sz val="12"/>
      <name val="Arial"/>
      <family val="2"/>
    </font>
    <font>
      <i/>
      <sz val="12"/>
      <color rgb="FF000000"/>
      <name val="Arial"/>
      <family val="2"/>
    </font>
    <font>
      <i/>
      <sz val="12"/>
      <color theme="1"/>
      <name val="Arial"/>
      <family val="2"/>
    </font>
    <font>
      <b/>
      <i/>
      <sz val="12"/>
      <color theme="1"/>
      <name val="Arial"/>
      <family val="2"/>
    </font>
    <font>
      <b/>
      <i/>
      <sz val="12"/>
      <color rgb="FF000000"/>
      <name val="Arial"/>
      <family val="2"/>
    </font>
    <font>
      <u/>
      <sz val="12"/>
      <color theme="10"/>
      <name val="Arial"/>
      <family val="2"/>
    </font>
    <font>
      <sz val="6"/>
      <name val="Segoe UI"/>
      <family val="2"/>
    </font>
    <font>
      <sz val="11"/>
      <name val="Calibri"/>
      <family val="2"/>
      <scheme val="minor"/>
    </font>
    <font>
      <b/>
      <sz val="16"/>
      <color rgb="FF6B2976"/>
      <name val="Arial"/>
      <family val="2"/>
    </font>
  </fonts>
  <fills count="6">
    <fill>
      <patternFill patternType="none"/>
    </fill>
    <fill>
      <patternFill patternType="gray125"/>
    </fill>
    <fill>
      <patternFill patternType="solid">
        <fgColor rgb="FF6B297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39997558519241921"/>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ck">
        <color theme="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12" fillId="0" borderId="0"/>
    <xf numFmtId="9"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15" fillId="0" borderId="27" applyNumberFormat="0" applyFill="0" applyAlignment="0" applyProtection="0"/>
  </cellStyleXfs>
  <cellXfs count="237">
    <xf numFmtId="0" fontId="0" fillId="0" borderId="0" xfId="0"/>
    <xf numFmtId="0" fontId="3" fillId="0" borderId="0" xfId="0" applyFont="1" applyAlignment="1">
      <alignment vertical="top"/>
    </xf>
    <xf numFmtId="0" fontId="3" fillId="0" borderId="0" xfId="0" applyFont="1"/>
    <xf numFmtId="0" fontId="3" fillId="0" borderId="5" xfId="0" applyFont="1" applyBorder="1" applyAlignment="1">
      <alignment vertical="top"/>
    </xf>
    <xf numFmtId="0" fontId="7" fillId="2" borderId="10" xfId="0" applyFont="1" applyFill="1" applyBorder="1" applyAlignment="1">
      <alignment horizontal="center" vertical="top"/>
    </xf>
    <xf numFmtId="0" fontId="6" fillId="2" borderId="11" xfId="0" applyFont="1" applyFill="1" applyBorder="1" applyAlignment="1">
      <alignment horizontal="center" vertical="top"/>
    </xf>
    <xf numFmtId="0" fontId="4" fillId="0" borderId="0" xfId="0" applyFont="1" applyAlignment="1">
      <alignment horizontal="center" vertical="top"/>
    </xf>
    <xf numFmtId="0" fontId="8" fillId="2" borderId="0" xfId="0" applyFont="1" applyFill="1" applyAlignment="1">
      <alignment vertical="top"/>
    </xf>
    <xf numFmtId="0" fontId="8" fillId="2" borderId="0" xfId="0" applyFont="1" applyFill="1"/>
    <xf numFmtId="0" fontId="9" fillId="2" borderId="0" xfId="0" applyFont="1" applyFill="1" applyAlignment="1">
      <alignment horizontal="center" vertical="top"/>
    </xf>
    <xf numFmtId="0" fontId="3" fillId="0" borderId="0" xfId="0" applyFont="1" applyAlignment="1">
      <alignment horizontal="left"/>
    </xf>
    <xf numFmtId="0" fontId="10" fillId="0" borderId="0" xfId="0" applyFont="1"/>
    <xf numFmtId="0" fontId="11" fillId="2" borderId="0" xfId="0" applyFont="1" applyFill="1" applyAlignment="1">
      <alignment vertical="center"/>
    </xf>
    <xf numFmtId="0" fontId="3" fillId="0" borderId="0" xfId="0" applyFont="1" applyAlignment="1">
      <alignment vertical="top" wrapText="1"/>
    </xf>
    <xf numFmtId="0" fontId="3" fillId="0" borderId="0" xfId="0" applyFont="1" applyAlignment="1">
      <alignment horizontal="left" vertical="top" wrapText="1"/>
    </xf>
    <xf numFmtId="0" fontId="16" fillId="3" borderId="0" xfId="0" applyFont="1" applyFill="1" applyAlignment="1">
      <alignment horizontal="left"/>
    </xf>
    <xf numFmtId="0" fontId="17" fillId="4" borderId="0" xfId="0" applyFont="1" applyFill="1" applyAlignment="1">
      <alignment horizontal="left"/>
    </xf>
    <xf numFmtId="0" fontId="16" fillId="3" borderId="0" xfId="0" applyFont="1" applyFill="1" applyAlignment="1">
      <alignment horizontal="center"/>
    </xf>
    <xf numFmtId="0" fontId="16" fillId="0" borderId="0" xfId="0" applyFont="1"/>
    <xf numFmtId="0" fontId="11" fillId="2" borderId="0" xfId="0" applyFont="1" applyFill="1" applyAlignment="1">
      <alignment wrapText="1"/>
    </xf>
    <xf numFmtId="0" fontId="11" fillId="2" borderId="0" xfId="0" applyFont="1" applyFill="1"/>
    <xf numFmtId="0" fontId="19" fillId="0" borderId="0" xfId="0" applyFont="1"/>
    <xf numFmtId="0" fontId="16" fillId="0" borderId="0" xfId="0" applyFont="1" applyAlignment="1">
      <alignment wrapText="1"/>
    </xf>
    <xf numFmtId="0" fontId="11" fillId="2" borderId="1" xfId="0" applyFont="1" applyFill="1" applyBorder="1" applyAlignment="1">
      <alignment vertical="center"/>
    </xf>
    <xf numFmtId="0" fontId="11" fillId="2" borderId="12" xfId="0" applyFont="1" applyFill="1" applyBorder="1" applyAlignment="1">
      <alignment horizontal="center" vertical="center"/>
    </xf>
    <xf numFmtId="0" fontId="11" fillId="2" borderId="2" xfId="0" applyFont="1" applyFill="1" applyBorder="1" applyAlignment="1">
      <alignment horizontal="center" vertical="center"/>
    </xf>
    <xf numFmtId="9" fontId="11" fillId="2" borderId="4" xfId="0" applyNumberFormat="1" applyFont="1" applyFill="1" applyBorder="1" applyAlignment="1">
      <alignment horizontal="center" vertical="center"/>
    </xf>
    <xf numFmtId="3" fontId="20" fillId="0" borderId="3" xfId="0" applyNumberFormat="1" applyFont="1" applyBorder="1" applyAlignment="1">
      <alignment vertical="center"/>
    </xf>
    <xf numFmtId="3" fontId="20" fillId="0" borderId="13" xfId="0" applyNumberFormat="1" applyFont="1" applyBorder="1" applyAlignment="1">
      <alignment horizontal="center" vertical="center"/>
    </xf>
    <xf numFmtId="167" fontId="20" fillId="0" borderId="0" xfId="1" applyNumberFormat="1" applyFont="1" applyBorder="1" applyAlignment="1">
      <alignment horizontal="center" vertical="center"/>
    </xf>
    <xf numFmtId="3" fontId="20" fillId="0" borderId="5" xfId="0" applyNumberFormat="1" applyFont="1" applyBorder="1" applyAlignment="1">
      <alignment horizontal="center" vertical="center"/>
    </xf>
    <xf numFmtId="3" fontId="21" fillId="0" borderId="7" xfId="0" applyNumberFormat="1" applyFont="1" applyBorder="1" applyAlignment="1">
      <alignment vertical="center"/>
    </xf>
    <xf numFmtId="3" fontId="21" fillId="0" borderId="15" xfId="0" applyNumberFormat="1" applyFont="1" applyBorder="1" applyAlignment="1">
      <alignment horizontal="center" vertical="center"/>
    </xf>
    <xf numFmtId="167" fontId="21" fillId="0" borderId="7" xfId="1" applyNumberFormat="1" applyFont="1" applyBorder="1" applyAlignment="1">
      <alignment horizontal="center" vertical="center"/>
    </xf>
    <xf numFmtId="3" fontId="21" fillId="0" borderId="8" xfId="0" applyNumberFormat="1" applyFont="1" applyBorder="1" applyAlignment="1">
      <alignment horizontal="center" vertical="center"/>
    </xf>
    <xf numFmtId="3" fontId="11" fillId="2" borderId="2" xfId="0" applyNumberFormat="1" applyFont="1" applyFill="1" applyBorder="1" applyAlignment="1">
      <alignment horizontal="center" vertical="center"/>
    </xf>
    <xf numFmtId="0" fontId="11" fillId="2" borderId="4" xfId="0" applyFont="1" applyFill="1" applyBorder="1" applyAlignment="1">
      <alignment horizontal="center" vertical="center"/>
    </xf>
    <xf numFmtId="3" fontId="16" fillId="0" borderId="6" xfId="0" applyNumberFormat="1" applyFont="1" applyBorder="1" applyAlignment="1">
      <alignment horizontal="center" vertical="center"/>
    </xf>
    <xf numFmtId="9" fontId="16" fillId="0" borderId="7" xfId="1" applyFont="1" applyBorder="1" applyAlignment="1">
      <alignment horizontal="center" vertical="center"/>
    </xf>
    <xf numFmtId="9" fontId="17" fillId="0" borderId="8" xfId="1" applyFont="1" applyBorder="1" applyAlignment="1">
      <alignment horizontal="center" vertical="center"/>
    </xf>
    <xf numFmtId="3" fontId="16" fillId="0" borderId="3" xfId="0" applyNumberFormat="1" applyFont="1" applyBorder="1" applyAlignment="1">
      <alignment horizontal="center" vertical="center"/>
    </xf>
    <xf numFmtId="9" fontId="16" fillId="0" borderId="0" xfId="1" applyFont="1" applyBorder="1" applyAlignment="1">
      <alignment horizontal="center" vertical="center"/>
    </xf>
    <xf numFmtId="9" fontId="17" fillId="0" borderId="5" xfId="1" applyFont="1" applyBorder="1" applyAlignment="1">
      <alignment horizontal="center" vertical="center"/>
    </xf>
    <xf numFmtId="0" fontId="16" fillId="0" borderId="3" xfId="0" applyFont="1" applyBorder="1" applyAlignment="1">
      <alignment horizontal="center" vertical="center"/>
    </xf>
    <xf numFmtId="9" fontId="11" fillId="2" borderId="2" xfId="0" applyNumberFormat="1" applyFont="1" applyFill="1" applyBorder="1" applyAlignment="1">
      <alignment horizontal="center" vertical="center"/>
    </xf>
    <xf numFmtId="9" fontId="11" fillId="2" borderId="1" xfId="0" applyNumberFormat="1" applyFont="1" applyFill="1" applyBorder="1" applyAlignment="1">
      <alignment horizontal="center" vertical="center"/>
    </xf>
    <xf numFmtId="0" fontId="20" fillId="0" borderId="6" xfId="0" applyFont="1" applyBorder="1" applyAlignment="1">
      <alignment vertical="center"/>
    </xf>
    <xf numFmtId="9" fontId="20" fillId="0" borderId="7" xfId="0" applyNumberFormat="1" applyFont="1" applyBorder="1" applyAlignment="1">
      <alignment horizontal="center" vertical="center"/>
    </xf>
    <xf numFmtId="9" fontId="20" fillId="0" borderId="6" xfId="0" applyNumberFormat="1" applyFont="1" applyBorder="1" applyAlignment="1">
      <alignment horizontal="center" vertical="center"/>
    </xf>
    <xf numFmtId="9" fontId="21" fillId="0" borderId="7" xfId="0" applyNumberFormat="1" applyFont="1" applyBorder="1" applyAlignment="1">
      <alignment horizontal="center" vertical="center"/>
    </xf>
    <xf numFmtId="0" fontId="20" fillId="0" borderId="3" xfId="0" applyFont="1" applyBorder="1" applyAlignment="1">
      <alignment vertical="center"/>
    </xf>
    <xf numFmtId="9" fontId="20" fillId="0" borderId="0" xfId="0" applyNumberFormat="1" applyFont="1" applyAlignment="1">
      <alignment horizontal="center" vertical="center"/>
    </xf>
    <xf numFmtId="9" fontId="20" fillId="0" borderId="3" xfId="0" applyNumberFormat="1" applyFont="1" applyBorder="1" applyAlignment="1">
      <alignment horizontal="center" vertical="center"/>
    </xf>
    <xf numFmtId="9" fontId="21" fillId="0" borderId="0" xfId="0" applyNumberFormat="1" applyFont="1" applyAlignment="1">
      <alignment horizontal="center" vertical="center"/>
    </xf>
    <xf numFmtId="0" fontId="20" fillId="0" borderId="21" xfId="0" applyFont="1" applyBorder="1" applyAlignment="1">
      <alignment vertical="center"/>
    </xf>
    <xf numFmtId="9" fontId="20" fillId="0" borderId="17" xfId="0" applyNumberFormat="1" applyFont="1" applyBorder="1" applyAlignment="1">
      <alignment horizontal="center" vertical="center"/>
    </xf>
    <xf numFmtId="9" fontId="20" fillId="0" borderId="21" xfId="0" applyNumberFormat="1" applyFont="1" applyBorder="1" applyAlignment="1">
      <alignment horizontal="center" vertical="center"/>
    </xf>
    <xf numFmtId="9" fontId="21" fillId="0" borderId="17" xfId="0" applyNumberFormat="1" applyFont="1" applyBorder="1" applyAlignment="1">
      <alignment horizontal="center" vertical="center"/>
    </xf>
    <xf numFmtId="0" fontId="20" fillId="0" borderId="20" xfId="0" applyFont="1" applyBorder="1" applyAlignment="1">
      <alignment vertical="center"/>
    </xf>
    <xf numFmtId="9" fontId="20" fillId="0" borderId="23" xfId="0" applyNumberFormat="1" applyFont="1" applyBorder="1" applyAlignment="1">
      <alignment horizontal="center" vertical="center"/>
    </xf>
    <xf numFmtId="9" fontId="20" fillId="0" borderId="19" xfId="0" applyNumberFormat="1" applyFont="1" applyBorder="1" applyAlignment="1">
      <alignment horizontal="center" vertical="center"/>
    </xf>
    <xf numFmtId="9" fontId="20" fillId="0" borderId="20" xfId="0" applyNumberFormat="1" applyFont="1" applyBorder="1" applyAlignment="1">
      <alignment horizontal="center" vertical="center"/>
    </xf>
    <xf numFmtId="9" fontId="21" fillId="0" borderId="19" xfId="0" applyNumberFormat="1" applyFont="1" applyBorder="1" applyAlignment="1">
      <alignment horizontal="center" vertical="center"/>
    </xf>
    <xf numFmtId="0" fontId="21" fillId="0" borderId="20" xfId="0" applyFont="1" applyBorder="1" applyAlignment="1">
      <alignment vertical="center"/>
    </xf>
    <xf numFmtId="9" fontId="21" fillId="0" borderId="20" xfId="0" applyNumberFormat="1" applyFont="1" applyBorder="1" applyAlignment="1">
      <alignment horizontal="center" vertical="center"/>
    </xf>
    <xf numFmtId="0" fontId="21" fillId="0" borderId="3" xfId="0" applyFont="1" applyBorder="1" applyAlignment="1">
      <alignment vertical="center"/>
    </xf>
    <xf numFmtId="9" fontId="21" fillId="0" borderId="3" xfId="0" applyNumberFormat="1" applyFont="1" applyBorder="1" applyAlignment="1">
      <alignment horizontal="center" vertical="center"/>
    </xf>
    <xf numFmtId="0" fontId="16" fillId="0" borderId="6" xfId="0" applyFont="1" applyBorder="1"/>
    <xf numFmtId="9" fontId="16" fillId="0" borderId="0" xfId="1" applyFont="1" applyFill="1" applyBorder="1" applyAlignment="1">
      <alignment horizontal="center" vertical="center"/>
    </xf>
    <xf numFmtId="9" fontId="16" fillId="0" borderId="5" xfId="1" applyFont="1" applyFill="1" applyBorder="1" applyAlignment="1">
      <alignment horizontal="center" vertical="center"/>
    </xf>
    <xf numFmtId="0" fontId="16" fillId="0" borderId="3" xfId="0" applyFont="1" applyBorder="1"/>
    <xf numFmtId="0" fontId="16" fillId="0" borderId="1" xfId="0" applyFont="1" applyBorder="1"/>
    <xf numFmtId="0" fontId="17" fillId="0" borderId="6" xfId="0" applyFont="1" applyBorder="1"/>
    <xf numFmtId="9" fontId="17" fillId="0" borderId="7" xfId="1" applyFont="1" applyFill="1" applyBorder="1" applyAlignment="1">
      <alignment horizontal="center" vertical="center"/>
    </xf>
    <xf numFmtId="9" fontId="17" fillId="0" borderId="8" xfId="1" applyFont="1" applyFill="1" applyBorder="1" applyAlignment="1">
      <alignment horizontal="center" vertical="center"/>
    </xf>
    <xf numFmtId="3" fontId="11" fillId="2" borderId="4" xfId="0" applyNumberFormat="1" applyFont="1" applyFill="1" applyBorder="1" applyAlignment="1">
      <alignment horizontal="center" vertical="center"/>
    </xf>
    <xf numFmtId="1" fontId="16" fillId="0" borderId="20" xfId="0" applyNumberFormat="1" applyFont="1" applyBorder="1" applyAlignment="1">
      <alignment vertical="center"/>
    </xf>
    <xf numFmtId="168" fontId="16" fillId="0" borderId="0" xfId="0" applyNumberFormat="1" applyFont="1" applyAlignment="1">
      <alignment horizontal="center" vertical="center"/>
    </xf>
    <xf numFmtId="168" fontId="17" fillId="0" borderId="5" xfId="0" applyNumberFormat="1" applyFont="1" applyBorder="1" applyAlignment="1">
      <alignment horizontal="center" vertical="center"/>
    </xf>
    <xf numFmtId="1" fontId="16" fillId="0" borderId="3" xfId="0" applyNumberFormat="1" applyFont="1" applyBorder="1" applyAlignment="1">
      <alignment vertical="center"/>
    </xf>
    <xf numFmtId="168" fontId="16" fillId="0" borderId="19" xfId="0" applyNumberFormat="1" applyFont="1" applyBorder="1" applyAlignment="1">
      <alignment horizontal="center" vertical="center"/>
    </xf>
    <xf numFmtId="168" fontId="17" fillId="0" borderId="23" xfId="0" applyNumberFormat="1" applyFont="1" applyBorder="1" applyAlignment="1">
      <alignment horizontal="center" vertical="center"/>
    </xf>
    <xf numFmtId="166" fontId="16" fillId="0" borderId="0" xfId="0" applyNumberFormat="1" applyFont="1" applyAlignment="1">
      <alignment horizontal="center" vertical="center"/>
    </xf>
    <xf numFmtId="169" fontId="16" fillId="0" borderId="0" xfId="0" applyNumberFormat="1" applyFont="1" applyAlignment="1">
      <alignment horizontal="center" vertical="center"/>
    </xf>
    <xf numFmtId="170" fontId="16" fillId="0" borderId="0" xfId="0" applyNumberFormat="1" applyFont="1" applyAlignment="1">
      <alignment horizontal="center" vertical="center"/>
    </xf>
    <xf numFmtId="1" fontId="16" fillId="0" borderId="21" xfId="0" applyNumberFormat="1" applyFont="1" applyBorder="1" applyAlignment="1">
      <alignment vertical="center"/>
    </xf>
    <xf numFmtId="168" fontId="16" fillId="0" borderId="17" xfId="0" applyNumberFormat="1" applyFont="1" applyBorder="1" applyAlignment="1">
      <alignment horizontal="center" vertical="center"/>
    </xf>
    <xf numFmtId="168" fontId="17" fillId="0" borderId="26" xfId="0" applyNumberFormat="1" applyFont="1" applyBorder="1" applyAlignment="1">
      <alignment horizontal="center" vertical="center"/>
    </xf>
    <xf numFmtId="1" fontId="16" fillId="0" borderId="1" xfId="0" applyNumberFormat="1" applyFont="1" applyBorder="1" applyAlignment="1">
      <alignment vertical="center"/>
    </xf>
    <xf numFmtId="165" fontId="17" fillId="0" borderId="6" xfId="0" applyNumberFormat="1" applyFont="1" applyBorder="1" applyAlignment="1">
      <alignment vertical="center"/>
    </xf>
    <xf numFmtId="168" fontId="17" fillId="0" borderId="7" xfId="0" applyNumberFormat="1" applyFont="1" applyBorder="1" applyAlignment="1">
      <alignment horizontal="center" vertical="center"/>
    </xf>
    <xf numFmtId="168" fontId="17" fillId="0" borderId="8" xfId="0" applyNumberFormat="1" applyFont="1" applyBorder="1" applyAlignment="1">
      <alignment horizontal="center" vertical="center"/>
    </xf>
    <xf numFmtId="1" fontId="16" fillId="0" borderId="6" xfId="0" applyNumberFormat="1" applyFont="1" applyBorder="1" applyAlignment="1">
      <alignment horizontal="left" vertical="center"/>
    </xf>
    <xf numFmtId="3" fontId="16" fillId="0" borderId="0" xfId="0" applyNumberFormat="1" applyFont="1" applyAlignment="1">
      <alignment horizontal="center" vertical="center"/>
    </xf>
    <xf numFmtId="3" fontId="17" fillId="0" borderId="5" xfId="0" applyNumberFormat="1" applyFont="1" applyBorder="1" applyAlignment="1">
      <alignment horizontal="center" vertical="center"/>
    </xf>
    <xf numFmtId="1" fontId="16" fillId="0" borderId="3" xfId="0" applyNumberFormat="1" applyFont="1" applyBorder="1" applyAlignment="1">
      <alignment horizontal="left" vertical="center"/>
    </xf>
    <xf numFmtId="1" fontId="16" fillId="0" borderId="1" xfId="0" applyNumberFormat="1" applyFont="1" applyBorder="1" applyAlignment="1">
      <alignment horizontal="left" vertical="center"/>
    </xf>
    <xf numFmtId="165" fontId="17" fillId="0" borderId="6" xfId="0" applyNumberFormat="1" applyFont="1" applyBorder="1" applyAlignment="1">
      <alignment horizontal="left" vertical="center"/>
    </xf>
    <xf numFmtId="3" fontId="17" fillId="0" borderId="7" xfId="0" applyNumberFormat="1" applyFont="1" applyBorder="1" applyAlignment="1">
      <alignment horizontal="center" vertical="center"/>
    </xf>
    <xf numFmtId="3" fontId="17" fillId="0" borderId="8" xfId="0" applyNumberFormat="1" applyFont="1" applyBorder="1" applyAlignment="1">
      <alignment horizontal="center" vertical="center"/>
    </xf>
    <xf numFmtId="165" fontId="16" fillId="0" borderId="6" xfId="0" applyNumberFormat="1" applyFont="1" applyBorder="1" applyAlignment="1">
      <alignment vertical="center"/>
    </xf>
    <xf numFmtId="165" fontId="16" fillId="0" borderId="3" xfId="0" applyNumberFormat="1" applyFont="1" applyBorder="1" applyAlignment="1">
      <alignment vertical="center"/>
    </xf>
    <xf numFmtId="165" fontId="16" fillId="0" borderId="3" xfId="0" applyNumberFormat="1" applyFont="1" applyBorder="1" applyAlignment="1">
      <alignment vertical="center" wrapText="1"/>
    </xf>
    <xf numFmtId="165" fontId="16" fillId="0" borderId="1" xfId="0" applyNumberFormat="1" applyFont="1" applyBorder="1" applyAlignment="1">
      <alignment vertical="center"/>
    </xf>
    <xf numFmtId="1" fontId="11" fillId="2" borderId="1" xfId="0" applyNumberFormat="1" applyFont="1" applyFill="1" applyBorder="1" applyAlignment="1">
      <alignment vertical="center"/>
    </xf>
    <xf numFmtId="1" fontId="16" fillId="0" borderId="3" xfId="0" applyNumberFormat="1" applyFont="1" applyBorder="1" applyAlignment="1">
      <alignment vertical="center" wrapText="1"/>
    </xf>
    <xf numFmtId="170" fontId="17" fillId="0" borderId="5" xfId="0" applyNumberFormat="1" applyFont="1" applyBorder="1" applyAlignment="1">
      <alignment horizontal="center" vertical="center"/>
    </xf>
    <xf numFmtId="1" fontId="16" fillId="0" borderId="1" xfId="0" applyNumberFormat="1" applyFont="1" applyBorder="1" applyAlignment="1">
      <alignment vertical="center" wrapText="1"/>
    </xf>
    <xf numFmtId="171" fontId="16" fillId="0" borderId="0" xfId="0" applyNumberFormat="1" applyFont="1" applyAlignment="1">
      <alignment horizontal="center" vertical="center"/>
    </xf>
    <xf numFmtId="168" fontId="17" fillId="0" borderId="13" xfId="0" applyNumberFormat="1" applyFont="1" applyBorder="1" applyAlignment="1">
      <alignment horizontal="center" vertical="center"/>
    </xf>
    <xf numFmtId="165" fontId="17" fillId="0" borderId="14" xfId="0" applyNumberFormat="1" applyFont="1" applyBorder="1" applyAlignment="1">
      <alignment vertical="center"/>
    </xf>
    <xf numFmtId="168" fontId="17" fillId="0" borderId="10" xfId="0" applyNumberFormat="1" applyFont="1" applyBorder="1" applyAlignment="1">
      <alignment horizontal="center" vertical="center"/>
    </xf>
    <xf numFmtId="168" fontId="17" fillId="0" borderId="14" xfId="0" applyNumberFormat="1" applyFont="1" applyBorder="1" applyAlignment="1">
      <alignment horizontal="center" vertical="center"/>
    </xf>
    <xf numFmtId="3" fontId="11" fillId="2" borderId="5" xfId="0" applyNumberFormat="1" applyFont="1" applyFill="1" applyBorder="1" applyAlignment="1">
      <alignment horizontal="center" vertical="center"/>
    </xf>
    <xf numFmtId="168" fontId="17" fillId="0" borderId="4" xfId="0" applyNumberFormat="1" applyFont="1" applyBorder="1" applyAlignment="1">
      <alignment horizontal="center" vertical="center"/>
    </xf>
    <xf numFmtId="1" fontId="16" fillId="0" borderId="15" xfId="0" applyNumberFormat="1" applyFont="1" applyBorder="1" applyAlignment="1">
      <alignment vertical="center"/>
    </xf>
    <xf numFmtId="168" fontId="16" fillId="0" borderId="7" xfId="0" applyNumberFormat="1" applyFont="1" applyBorder="1" applyAlignment="1">
      <alignment horizontal="center" vertical="center"/>
    </xf>
    <xf numFmtId="168" fontId="17" fillId="0" borderId="15" xfId="0" applyNumberFormat="1" applyFont="1" applyBorder="1" applyAlignment="1">
      <alignment horizontal="center" vertical="center"/>
    </xf>
    <xf numFmtId="1" fontId="16" fillId="0" borderId="13" xfId="0" applyNumberFormat="1" applyFont="1" applyBorder="1" applyAlignment="1">
      <alignment vertical="center"/>
    </xf>
    <xf numFmtId="1" fontId="16" fillId="0" borderId="18" xfId="0" applyNumberFormat="1" applyFont="1" applyBorder="1" applyAlignment="1">
      <alignment vertical="center"/>
    </xf>
    <xf numFmtId="168" fontId="17" fillId="0" borderId="18" xfId="0" applyNumberFormat="1" applyFont="1" applyBorder="1" applyAlignment="1">
      <alignment horizontal="center" vertical="center"/>
    </xf>
    <xf numFmtId="1" fontId="16" fillId="0" borderId="13" xfId="0" applyNumberFormat="1" applyFont="1" applyBorder="1" applyAlignment="1">
      <alignment vertical="center" wrapText="1"/>
    </xf>
    <xf numFmtId="166" fontId="17" fillId="0" borderId="13" xfId="0" applyNumberFormat="1" applyFont="1" applyBorder="1" applyAlignment="1">
      <alignment horizontal="center" vertical="center"/>
    </xf>
    <xf numFmtId="1" fontId="16" fillId="0" borderId="16" xfId="0" applyNumberFormat="1" applyFont="1" applyBorder="1" applyAlignment="1">
      <alignment vertical="center" wrapText="1"/>
    </xf>
    <xf numFmtId="168" fontId="17" fillId="0" borderId="16" xfId="0" applyNumberFormat="1" applyFont="1" applyBorder="1" applyAlignment="1">
      <alignment horizontal="center" vertical="center"/>
    </xf>
    <xf numFmtId="1" fontId="16" fillId="0" borderId="12" xfId="0" applyNumberFormat="1" applyFont="1" applyBorder="1" applyAlignment="1">
      <alignment vertical="center" wrapText="1"/>
    </xf>
    <xf numFmtId="0" fontId="11" fillId="2" borderId="3" xfId="0" applyFont="1" applyFill="1" applyBorder="1" applyAlignment="1">
      <alignment vertical="center"/>
    </xf>
    <xf numFmtId="0" fontId="11" fillId="2" borderId="0" xfId="0" applyFont="1" applyFill="1" applyAlignment="1">
      <alignment horizontal="center" vertical="center"/>
    </xf>
    <xf numFmtId="0" fontId="11" fillId="2" borderId="5" xfId="0" applyFont="1" applyFill="1" applyBorder="1" applyAlignment="1">
      <alignment horizontal="center" vertical="center"/>
    </xf>
    <xf numFmtId="169" fontId="17" fillId="0" borderId="5" xfId="0" applyNumberFormat="1" applyFont="1" applyBorder="1" applyAlignment="1">
      <alignment horizontal="center" vertical="center"/>
    </xf>
    <xf numFmtId="0" fontId="11" fillId="2" borderId="2" xfId="0" applyFont="1" applyFill="1" applyBorder="1" applyAlignment="1">
      <alignment vertical="center"/>
    </xf>
    <xf numFmtId="9" fontId="11" fillId="2" borderId="5" xfId="0" applyNumberFormat="1" applyFont="1" applyFill="1" applyBorder="1" applyAlignment="1">
      <alignment horizontal="center" vertical="center"/>
    </xf>
    <xf numFmtId="0" fontId="23" fillId="0" borderId="3" xfId="0" applyFont="1" applyBorder="1" applyAlignment="1">
      <alignment vertical="center"/>
    </xf>
    <xf numFmtId="9" fontId="24" fillId="0" borderId="0" xfId="1" applyFont="1" applyFill="1" applyBorder="1" applyAlignment="1">
      <alignment horizontal="center" vertical="center"/>
    </xf>
    <xf numFmtId="9" fontId="25" fillId="0" borderId="5" xfId="1" applyFont="1" applyFill="1" applyBorder="1" applyAlignment="1">
      <alignment horizontal="center" vertical="center"/>
    </xf>
    <xf numFmtId="0" fontId="23" fillId="0" borderId="3" xfId="0" applyFont="1" applyBorder="1" applyAlignment="1">
      <alignment vertical="center" wrapText="1"/>
    </xf>
    <xf numFmtId="3" fontId="20" fillId="0" borderId="0" xfId="0" applyNumberFormat="1" applyFont="1" applyAlignment="1">
      <alignment horizontal="center" vertical="center"/>
    </xf>
    <xf numFmtId="3" fontId="21" fillId="0" borderId="5" xfId="0" applyNumberFormat="1" applyFont="1" applyBorder="1" applyAlignment="1">
      <alignment horizontal="center" vertical="center"/>
    </xf>
    <xf numFmtId="3" fontId="21" fillId="0" borderId="7" xfId="0" applyNumberFormat="1" applyFont="1" applyBorder="1" applyAlignment="1">
      <alignment horizontal="center" vertical="center"/>
    </xf>
    <xf numFmtId="0" fontId="20" fillId="0" borderId="6" xfId="0" applyFont="1" applyBorder="1" applyAlignment="1">
      <alignment vertical="center" wrapText="1"/>
    </xf>
    <xf numFmtId="0" fontId="20" fillId="0" borderId="7" xfId="0" applyFont="1" applyBorder="1" applyAlignment="1">
      <alignment vertical="center"/>
    </xf>
    <xf numFmtId="9" fontId="20" fillId="0" borderId="5" xfId="0" applyNumberFormat="1" applyFont="1" applyBorder="1" applyAlignment="1">
      <alignment horizontal="center" vertical="center"/>
    </xf>
    <xf numFmtId="0" fontId="20" fillId="0" borderId="0" xfId="0" applyFont="1" applyAlignment="1">
      <alignment vertical="center"/>
    </xf>
    <xf numFmtId="0" fontId="20" fillId="0" borderId="2" xfId="0" applyFont="1" applyBorder="1" applyAlignment="1">
      <alignment vertical="center"/>
    </xf>
    <xf numFmtId="0" fontId="21" fillId="0" borderId="7" xfId="0" applyFont="1" applyBorder="1" applyAlignment="1">
      <alignment vertical="center" wrapText="1"/>
    </xf>
    <xf numFmtId="9" fontId="21" fillId="0" borderId="8" xfId="0" applyNumberFormat="1" applyFont="1" applyBorder="1" applyAlignment="1">
      <alignment horizontal="center" vertical="center"/>
    </xf>
    <xf numFmtId="9" fontId="21" fillId="0" borderId="6" xfId="0" applyNumberFormat="1" applyFont="1" applyBorder="1" applyAlignment="1">
      <alignment horizontal="center" vertical="center"/>
    </xf>
    <xf numFmtId="0" fontId="23" fillId="0" borderId="1" xfId="0" applyFont="1" applyBorder="1" applyAlignment="1">
      <alignment vertical="center"/>
    </xf>
    <xf numFmtId="167" fontId="23" fillId="0" borderId="0" xfId="0" applyNumberFormat="1" applyFont="1" applyAlignment="1">
      <alignment horizontal="center" vertical="center"/>
    </xf>
    <xf numFmtId="167" fontId="26" fillId="0" borderId="5" xfId="0" applyNumberFormat="1" applyFont="1" applyBorder="1" applyAlignment="1">
      <alignment horizontal="center" vertical="center"/>
    </xf>
    <xf numFmtId="3" fontId="20" fillId="0" borderId="7" xfId="0" applyNumberFormat="1" applyFont="1" applyBorder="1" applyAlignment="1">
      <alignment horizontal="center" vertical="center"/>
    </xf>
    <xf numFmtId="167" fontId="23" fillId="0" borderId="3" xfId="0" applyNumberFormat="1" applyFont="1" applyBorder="1" applyAlignment="1">
      <alignment horizontal="center" vertical="center"/>
    </xf>
    <xf numFmtId="167" fontId="26" fillId="0" borderId="0" xfId="0" applyNumberFormat="1" applyFont="1" applyAlignment="1">
      <alignment horizontal="center" vertical="center"/>
    </xf>
    <xf numFmtId="0" fontId="20" fillId="0" borderId="24" xfId="0" applyFont="1" applyBorder="1" applyAlignment="1">
      <alignment vertical="center"/>
    </xf>
    <xf numFmtId="3" fontId="20" fillId="0" borderId="22" xfId="0" applyNumberFormat="1" applyFont="1" applyBorder="1" applyAlignment="1">
      <alignment horizontal="center" vertical="center"/>
    </xf>
    <xf numFmtId="3" fontId="21" fillId="0" borderId="25" xfId="0" applyNumberFormat="1" applyFont="1" applyBorder="1" applyAlignment="1">
      <alignment horizontal="center" vertical="center"/>
    </xf>
    <xf numFmtId="0" fontId="20" fillId="0" borderId="3" xfId="0" applyFont="1" applyBorder="1" applyAlignment="1">
      <alignment vertical="center" wrapText="1"/>
    </xf>
    <xf numFmtId="9" fontId="20" fillId="0" borderId="7" xfId="0" applyNumberFormat="1" applyFont="1" applyBorder="1" applyAlignment="1">
      <alignment vertical="center"/>
    </xf>
    <xf numFmtId="9" fontId="21" fillId="0" borderId="5" xfId="0" applyNumberFormat="1" applyFont="1" applyBorder="1" applyAlignment="1">
      <alignment horizontal="center" vertical="center"/>
    </xf>
    <xf numFmtId="0" fontId="21" fillId="0" borderId="7" xfId="0" applyFont="1" applyBorder="1" applyAlignment="1">
      <alignment vertical="center"/>
    </xf>
    <xf numFmtId="0" fontId="20" fillId="0" borderId="1" xfId="0" applyFont="1" applyBorder="1" applyAlignment="1">
      <alignment vertical="center"/>
    </xf>
    <xf numFmtId="0" fontId="21" fillId="0" borderId="6" xfId="0" applyFont="1" applyBorder="1" applyAlignment="1">
      <alignment vertical="center"/>
    </xf>
    <xf numFmtId="0" fontId="11" fillId="2" borderId="1" xfId="0" applyFont="1" applyFill="1" applyBorder="1" applyAlignment="1">
      <alignment vertical="center" wrapText="1"/>
    </xf>
    <xf numFmtId="9" fontId="20" fillId="0" borderId="2" xfId="0" applyNumberFormat="1" applyFont="1" applyBorder="1" applyAlignment="1">
      <alignment horizontal="center" vertical="center"/>
    </xf>
    <xf numFmtId="9" fontId="21" fillId="0" borderId="4" xfId="0" applyNumberFormat="1" applyFont="1" applyBorder="1" applyAlignment="1">
      <alignment horizontal="center" vertical="center"/>
    </xf>
    <xf numFmtId="9" fontId="20" fillId="0" borderId="0" xfId="1" applyFont="1" applyBorder="1" applyAlignment="1">
      <alignment horizontal="center" vertical="center"/>
    </xf>
    <xf numFmtId="9" fontId="21" fillId="0" borderId="5" xfId="1" applyFont="1" applyBorder="1" applyAlignment="1">
      <alignment horizontal="center" vertical="center"/>
    </xf>
    <xf numFmtId="9" fontId="20" fillId="0" borderId="2" xfId="1" applyFont="1" applyBorder="1" applyAlignment="1">
      <alignment horizontal="center" vertical="center"/>
    </xf>
    <xf numFmtId="9" fontId="21" fillId="0" borderId="4" xfId="1" applyFont="1" applyBorder="1" applyAlignment="1">
      <alignment horizontal="center" vertical="center"/>
    </xf>
    <xf numFmtId="9" fontId="16" fillId="0" borderId="0" xfId="1" applyFont="1" applyBorder="1" applyAlignment="1">
      <alignment horizontal="center" vertical="center" wrapText="1"/>
    </xf>
    <xf numFmtId="9" fontId="17" fillId="0" borderId="5" xfId="1" applyFont="1" applyBorder="1" applyAlignment="1">
      <alignment horizontal="center" vertical="center" wrapText="1"/>
    </xf>
    <xf numFmtId="3" fontId="11" fillId="2" borderId="1" xfId="0" applyNumberFormat="1" applyFont="1" applyFill="1" applyBorder="1" applyAlignment="1">
      <alignment horizontal="center" vertical="center"/>
    </xf>
    <xf numFmtId="167" fontId="20" fillId="0" borderId="5" xfId="0" applyNumberFormat="1" applyFont="1" applyBorder="1" applyAlignment="1">
      <alignment horizontal="center" vertical="center"/>
    </xf>
    <xf numFmtId="167" fontId="20" fillId="0" borderId="0" xfId="0" applyNumberFormat="1" applyFont="1" applyAlignment="1">
      <alignment horizontal="center" vertical="center"/>
    </xf>
    <xf numFmtId="167" fontId="20" fillId="0" borderId="3" xfId="0" applyNumberFormat="1" applyFont="1" applyBorder="1" applyAlignment="1">
      <alignment horizontal="center" vertical="center"/>
    </xf>
    <xf numFmtId="167" fontId="21" fillId="0" borderId="0" xfId="0" applyNumberFormat="1" applyFont="1" applyAlignment="1">
      <alignment horizontal="center" vertical="center"/>
    </xf>
    <xf numFmtId="167" fontId="21" fillId="0" borderId="7" xfId="0" applyNumberFormat="1" applyFont="1" applyBorder="1" applyAlignment="1">
      <alignment horizontal="center" vertical="center"/>
    </xf>
    <xf numFmtId="167" fontId="21" fillId="0" borderId="6" xfId="0" applyNumberFormat="1" applyFont="1" applyBorder="1" applyAlignment="1">
      <alignment horizontal="center" vertical="center"/>
    </xf>
    <xf numFmtId="167" fontId="21" fillId="0" borderId="8" xfId="0" applyNumberFormat="1" applyFont="1" applyBorder="1" applyAlignment="1">
      <alignment horizontal="center" vertical="center"/>
    </xf>
    <xf numFmtId="167" fontId="20" fillId="0" borderId="5" xfId="1" applyNumberFormat="1" applyFont="1" applyBorder="1" applyAlignment="1">
      <alignment horizontal="center" vertical="center"/>
    </xf>
    <xf numFmtId="167" fontId="20" fillId="0" borderId="3" xfId="1" applyNumberFormat="1" applyFont="1" applyBorder="1" applyAlignment="1">
      <alignment horizontal="center" vertical="center"/>
    </xf>
    <xf numFmtId="167" fontId="21" fillId="0" borderId="0" xfId="1" applyNumberFormat="1" applyFont="1" applyBorder="1" applyAlignment="1">
      <alignment horizontal="center" vertical="center"/>
    </xf>
    <xf numFmtId="167" fontId="21" fillId="0" borderId="6" xfId="1" applyNumberFormat="1" applyFont="1" applyBorder="1" applyAlignment="1">
      <alignment horizontal="center" vertical="center"/>
    </xf>
    <xf numFmtId="167" fontId="21" fillId="0" borderId="8" xfId="1" applyNumberFormat="1" applyFont="1" applyBorder="1" applyAlignment="1">
      <alignment horizontal="center" vertical="center"/>
    </xf>
    <xf numFmtId="167" fontId="21" fillId="0" borderId="5" xfId="0" applyNumberFormat="1" applyFont="1" applyBorder="1" applyAlignment="1">
      <alignment horizontal="center" vertical="center"/>
    </xf>
    <xf numFmtId="0" fontId="11" fillId="2" borderId="1" xfId="0" applyFont="1" applyFill="1" applyBorder="1" applyAlignment="1">
      <alignment horizontal="center" vertical="center"/>
    </xf>
    <xf numFmtId="3" fontId="20" fillId="0" borderId="3" xfId="0" applyNumberFormat="1" applyFont="1" applyBorder="1" applyAlignment="1">
      <alignment horizontal="center" vertical="center"/>
    </xf>
    <xf numFmtId="3" fontId="21" fillId="0" borderId="0" xfId="0" applyNumberFormat="1" applyFont="1" applyAlignment="1">
      <alignment horizontal="center" vertical="center"/>
    </xf>
    <xf numFmtId="9" fontId="20" fillId="0" borderId="5" xfId="1" applyFont="1" applyBorder="1" applyAlignment="1">
      <alignment horizontal="center" vertical="center"/>
    </xf>
    <xf numFmtId="9" fontId="20" fillId="0" borderId="3" xfId="1" applyFont="1" applyBorder="1" applyAlignment="1">
      <alignment horizontal="center" vertical="center"/>
    </xf>
    <xf numFmtId="9" fontId="21" fillId="0" borderId="0" xfId="1" applyFont="1" applyBorder="1" applyAlignment="1">
      <alignment horizontal="center" vertical="center"/>
    </xf>
    <xf numFmtId="9" fontId="21" fillId="0" borderId="8" xfId="1" applyFont="1" applyBorder="1" applyAlignment="1">
      <alignment horizontal="center" vertical="center"/>
    </xf>
    <xf numFmtId="9" fontId="21" fillId="0" borderId="7" xfId="1" applyFont="1" applyBorder="1" applyAlignment="1">
      <alignment horizontal="center" vertical="center"/>
    </xf>
    <xf numFmtId="9" fontId="21" fillId="0" borderId="6" xfId="1" applyFont="1" applyBorder="1" applyAlignment="1">
      <alignment horizontal="center" vertical="center"/>
    </xf>
    <xf numFmtId="3" fontId="21" fillId="0" borderId="6" xfId="0" applyNumberFormat="1" applyFont="1" applyBorder="1" applyAlignment="1">
      <alignment horizontal="center" vertical="center"/>
    </xf>
    <xf numFmtId="0" fontId="27" fillId="0" borderId="0" xfId="7" applyFont="1"/>
    <xf numFmtId="0" fontId="20" fillId="0" borderId="0" xfId="0" applyFont="1" applyAlignment="1">
      <alignment horizontal="right" vertical="center"/>
    </xf>
    <xf numFmtId="0" fontId="8" fillId="2" borderId="0" xfId="0" applyFont="1" applyFill="1" applyAlignment="1">
      <alignment vertical="top" wrapText="1"/>
    </xf>
    <xf numFmtId="0" fontId="9" fillId="2" borderId="0" xfId="0" applyFont="1" applyFill="1" applyAlignment="1">
      <alignment vertical="top"/>
    </xf>
    <xf numFmtId="0" fontId="5" fillId="0" borderId="0" xfId="0" applyFont="1" applyAlignment="1">
      <alignment vertical="top" wrapText="1"/>
    </xf>
    <xf numFmtId="0" fontId="28" fillId="0" borderId="0" xfId="0" applyFont="1"/>
    <xf numFmtId="0" fontId="2" fillId="0" borderId="0" xfId="0" applyFont="1"/>
    <xf numFmtId="0" fontId="29" fillId="0" borderId="0" xfId="0" applyFont="1"/>
    <xf numFmtId="0" fontId="6" fillId="2" borderId="9" xfId="0" applyFont="1" applyFill="1" applyBorder="1" applyAlignment="1">
      <alignment vertical="top" wrapText="1"/>
    </xf>
    <xf numFmtId="0" fontId="4" fillId="0" borderId="0" xfId="0" applyFont="1" applyAlignment="1">
      <alignment vertical="top"/>
    </xf>
    <xf numFmtId="0" fontId="3" fillId="5" borderId="0" xfId="0" applyFont="1" applyFill="1" applyAlignment="1">
      <alignment vertical="top"/>
    </xf>
    <xf numFmtId="0" fontId="4" fillId="0" borderId="3" xfId="0" applyFont="1" applyBorder="1" applyAlignment="1">
      <alignment vertical="top" wrapText="1"/>
    </xf>
    <xf numFmtId="0" fontId="13" fillId="0" borderId="0" xfId="0" applyFont="1"/>
    <xf numFmtId="9" fontId="20" fillId="0" borderId="0" xfId="0" applyNumberFormat="1" applyFont="1" applyAlignment="1">
      <alignment vertical="center"/>
    </xf>
    <xf numFmtId="3" fontId="11" fillId="2" borderId="3" xfId="0" applyNumberFormat="1" applyFont="1" applyFill="1" applyBorder="1" applyAlignment="1">
      <alignment horizontal="center" vertical="center"/>
    </xf>
    <xf numFmtId="165" fontId="16" fillId="0" borderId="0" xfId="0" applyNumberFormat="1" applyFont="1" applyAlignment="1">
      <alignment vertical="center"/>
    </xf>
    <xf numFmtId="3" fontId="11" fillId="2" borderId="7" xfId="0" applyNumberFormat="1" applyFont="1" applyFill="1" applyBorder="1" applyAlignment="1">
      <alignment horizontal="center" vertical="center"/>
    </xf>
    <xf numFmtId="165" fontId="16" fillId="0" borderId="5" xfId="0" applyNumberFormat="1" applyFont="1" applyBorder="1" applyAlignment="1">
      <alignment vertical="center"/>
    </xf>
    <xf numFmtId="168" fontId="17" fillId="0" borderId="3" xfId="0" applyNumberFormat="1" applyFont="1" applyBorder="1" applyAlignment="1">
      <alignment horizontal="center" vertical="center"/>
    </xf>
    <xf numFmtId="165" fontId="16" fillId="0" borderId="4" xfId="0" applyNumberFormat="1" applyFont="1" applyBorder="1" applyAlignment="1">
      <alignment vertical="center"/>
    </xf>
    <xf numFmtId="3" fontId="16"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11" fillId="2" borderId="8" xfId="0" applyFont="1" applyFill="1" applyBorder="1" applyAlignment="1">
      <alignment vertical="center"/>
    </xf>
    <xf numFmtId="9" fontId="11" fillId="2" borderId="6"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6" xfId="0" applyNumberFormat="1" applyFont="1" applyFill="1" applyBorder="1" applyAlignment="1">
      <alignment horizontal="center" vertical="center"/>
    </xf>
    <xf numFmtId="168" fontId="16" fillId="0" borderId="5" xfId="0" applyNumberFormat="1" applyFont="1" applyBorder="1" applyAlignment="1">
      <alignment horizontal="center" vertical="center"/>
    </xf>
    <xf numFmtId="168" fontId="16" fillId="0" borderId="3" xfId="0" applyNumberFormat="1" applyFont="1" applyBorder="1" applyAlignment="1">
      <alignment horizontal="center" vertical="center"/>
    </xf>
    <xf numFmtId="3" fontId="16" fillId="0" borderId="4"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30" fillId="0" borderId="27" xfId="8" applyFont="1" applyFill="1" applyAlignment="1">
      <alignment wrapText="1"/>
    </xf>
    <xf numFmtId="166" fontId="17" fillId="0" borderId="5" xfId="0" applyNumberFormat="1" applyFont="1" applyBorder="1" applyAlignment="1">
      <alignment horizontal="center" vertical="center"/>
    </xf>
    <xf numFmtId="0" fontId="27" fillId="0" borderId="0" xfId="7" applyFont="1" applyAlignment="1"/>
    <xf numFmtId="1" fontId="16" fillId="0" borderId="21" xfId="0" applyNumberFormat="1" applyFont="1" applyBorder="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top" wrapText="1"/>
    </xf>
    <xf numFmtId="0" fontId="16" fillId="0" borderId="0" xfId="0" applyFont="1" applyAlignment="1">
      <alignment horizontal="left" wrapText="1"/>
    </xf>
    <xf numFmtId="0" fontId="27" fillId="0" borderId="0" xfId="7" applyFont="1" applyAlignment="1">
      <alignment horizontal="left"/>
    </xf>
    <xf numFmtId="0" fontId="27" fillId="0" borderId="0" xfId="7" applyFont="1"/>
    <xf numFmtId="0" fontId="16" fillId="0" borderId="2" xfId="0" applyFont="1" applyBorder="1" applyAlignment="1">
      <alignment horizontal="left" wrapText="1"/>
    </xf>
    <xf numFmtId="0" fontId="27" fillId="0" borderId="0" xfId="7" applyFont="1" applyAlignment="1"/>
    <xf numFmtId="0" fontId="16" fillId="0" borderId="0" xfId="0" applyFont="1" applyAlignment="1">
      <alignment horizontal="left"/>
    </xf>
  </cellXfs>
  <cellStyles count="9">
    <cellStyle name="Comma 2" xfId="2" xr:uid="{00000000-0005-0000-0000-000000000000}"/>
    <cellStyle name="Comma 2 2" xfId="6" xr:uid="{00000000-0005-0000-0000-000001000000}"/>
    <cellStyle name="Currency 2" xfId="5" xr:uid="{00000000-0005-0000-0000-000002000000}"/>
    <cellStyle name="Heading 1" xfId="8" builtinId="16"/>
    <cellStyle name="Hyperlink" xfId="7" builtinId="8"/>
    <cellStyle name="Normal" xfId="0" builtinId="0"/>
    <cellStyle name="Normal 4" xfId="3" xr:uid="{00000000-0005-0000-0000-000005000000}"/>
    <cellStyle name="Percent" xfId="1" builtinId="5"/>
    <cellStyle name="Percent 2" xfId="4" xr:uid="{00000000-0005-0000-0000-000007000000}"/>
  </cellStyles>
  <dxfs count="1199">
    <dxf>
      <border diagonalUp="0" diagonalDown="0">
        <left/>
        <right style="medium">
          <color indexed="64"/>
        </right>
        <vertical/>
      </border>
    </dxf>
    <dxf>
      <border diagonalUp="0" diagonalDown="0">
        <left style="medium">
          <color indexed="64"/>
        </left>
        <right/>
        <vertical/>
      </border>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border diagonalUp="0" diagonalDown="0">
        <left/>
        <right style="medium">
          <color indexed="64"/>
        </right>
        <vertical/>
      </border>
    </dxf>
    <dxf>
      <border diagonalUp="0" diagonalDown="0">
        <left style="medium">
          <color indexed="64"/>
        </left>
        <right/>
        <vertical/>
      </border>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alignment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1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outline="0">
        <left style="medium">
          <color indexed="64"/>
        </left>
      </border>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indexed="64"/>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medium">
          <color auto="1"/>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left style="medium">
          <color indexed="64"/>
        </left>
      </border>
    </dxf>
    <dxf>
      <font>
        <strike val="0"/>
        <outline val="0"/>
        <shadow val="0"/>
        <vertAlign val="baseline"/>
        <sz val="12"/>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left style="medium">
          <color indexed="64"/>
        </left>
      </border>
    </dxf>
    <dxf>
      <font>
        <strike val="0"/>
        <outline val="0"/>
        <shadow val="0"/>
        <vertAlign val="baseline"/>
        <sz val="12"/>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outline="0">
        <left style="medium">
          <color indexed="64"/>
        </left>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disgovau-my.sharepoint.com/Secured/NDIA-ACTUARIES/Scheme_Actuary/02%20Governance/02%20NDIA%20governance/08%20COAG/220930%20-%20Quarterly%20report%2030%20September%202022/04%20Appendices/Template/COAG_App%20E-M.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heme_Actuary/02%20Governance/02%20NDIA%20governance/08%20COAG/Appendices_Curr/COAG_App_J.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otnotes"/>
      <sheetName val="Names"/>
      <sheetName val="Export &gt;&gt;&gt;"/>
      <sheetName val="E"/>
      <sheetName val="F"/>
      <sheetName val="G"/>
      <sheetName val="H"/>
      <sheetName val="I"/>
      <sheetName val="J"/>
      <sheetName val="K"/>
      <sheetName val="L"/>
      <sheetName val="M"/>
      <sheetName val="#REF"/>
    </sheetNames>
    <sheetDataSet>
      <sheetData sheetId="0">
        <row r="2">
          <cell r="D2" t="str">
            <v>Active providers refer to those who have received payment for supports provided to Agency-managed participants and plan managers.</v>
          </cell>
        </row>
      </sheetData>
      <sheetData sheetId="1" refreshError="1"/>
      <sheetData sheetId="2" refreshError="1"/>
      <sheetData sheetId="3">
        <row r="140">
          <cell r="AI140">
            <v>43738</v>
          </cell>
        </row>
      </sheetData>
      <sheetData sheetId="4" refreshError="1"/>
      <sheetData sheetId="5" refreshError="1"/>
      <sheetData sheetId="6">
        <row r="3">
          <cell r="D3" t="str">
            <v>Queensland</v>
          </cell>
        </row>
      </sheetData>
      <sheetData sheetId="7" refreshError="1"/>
      <sheetData sheetId="8" refreshError="1"/>
      <sheetData sheetId="9">
        <row r="3">
          <cell r="D3" t="str">
            <v>Tasmania</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s"/>
      <sheetName val="Charts"/>
      <sheetName val="Footnotes"/>
      <sheetName val="Intro"/>
      <sheetName val="TableOfContents"/>
      <sheetName val="Figure1"/>
      <sheetName val="Figure2"/>
      <sheetName val="Figure3"/>
      <sheetName val="Figure4"/>
      <sheetName val="Figure5"/>
      <sheetName val="Figure6"/>
      <sheetName val="Figure7"/>
      <sheetName val="Figure8"/>
      <sheetName val="Figure10"/>
      <sheetName val="Figure12"/>
      <sheetName val="Figure13"/>
      <sheetName val="Figure14"/>
      <sheetName val="Figure15"/>
      <sheetName val="Figure16"/>
      <sheetName val="Figure17"/>
      <sheetName val="Figure18"/>
      <sheetName val="Figure19"/>
      <sheetName val="Figure20"/>
      <sheetName val="Figure21"/>
      <sheetName val="Figure22"/>
      <sheetName val="Figure23"/>
      <sheetName val="Table1"/>
      <sheetName val="Table2"/>
      <sheetName val="Table3"/>
      <sheetName val="Table4"/>
      <sheetName val="Table5"/>
      <sheetName val="Table6"/>
      <sheetName val="Table7"/>
      <sheetName val="Table8"/>
      <sheetName val="Table9"/>
      <sheetName val="Table10"/>
      <sheetName val="Table11"/>
      <sheetName val="Table12"/>
      <sheetName val="Table13"/>
      <sheetName val="Table14"/>
      <sheetName val="Table15"/>
      <sheetName val="Table16"/>
      <sheetName val="Table17"/>
      <sheetName val="Table18"/>
      <sheetName val="Table19"/>
      <sheetName val="Table20"/>
      <sheetName val="Table21"/>
      <sheetName val="Table22"/>
      <sheetName val="Table23"/>
      <sheetName val="Table24"/>
      <sheetName val="Table27"/>
      <sheetName val="Table28"/>
      <sheetName val="Table29"/>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8"/>
      <sheetName val="Table59"/>
      <sheetName val="Table60"/>
      <sheetName val="Table61"/>
      <sheetName val="Table62"/>
      <sheetName val="Table63"/>
      <sheetName val="Table64"/>
      <sheetName val="Table65"/>
      <sheetName val="Table66"/>
      <sheetName val="Table67"/>
      <sheetName val="Table68"/>
      <sheetName val="Table72"/>
      <sheetName val="Table76"/>
      <sheetName val="Table80"/>
      <sheetName val="Table84"/>
      <sheetName val="Table88"/>
      <sheetName val="Table89"/>
      <sheetName val="Table90"/>
      <sheetName val="Table91"/>
      <sheetName val="Table92"/>
      <sheetName val="Table93"/>
      <sheetName val="Table94"/>
      <sheetName val="Table112"/>
      <sheetName val="Table113"/>
      <sheetName val="Table133"/>
      <sheetName val="Table134"/>
      <sheetName val="Table135"/>
      <sheetName val="Table136"/>
      <sheetName val="Table137"/>
      <sheetName val="Table138"/>
      <sheetName val="Table139"/>
      <sheetName val="Table140"/>
      <sheetName val="Table141"/>
      <sheetName val="Table142"/>
      <sheetName val="Table143"/>
      <sheetName val="Table144"/>
      <sheetName val="Table145"/>
      <sheetName val="Table146"/>
      <sheetName val="Table147"/>
      <sheetName val="Table148"/>
      <sheetName val="Table149"/>
      <sheetName val="Table150"/>
      <sheetName val="Table151"/>
      <sheetName val="Table152"/>
      <sheetName val="Table153"/>
      <sheetName val="Table154"/>
      <sheetName val="Table155"/>
      <sheetName val="Table156"/>
      <sheetName val="Table157"/>
      <sheetName val="Table158"/>
      <sheetName val="Table159"/>
      <sheetName val="Table160"/>
      <sheetName val="Table161"/>
      <sheetName val="Table162"/>
      <sheetName val="Table163"/>
      <sheetName val="Table164"/>
      <sheetName val="Table165"/>
      <sheetName val="Table166"/>
      <sheetName val="Table167"/>
      <sheetName val="Table168"/>
      <sheetName val="Table169"/>
      <sheetName val="Table170"/>
      <sheetName val="Table201"/>
      <sheetName val="COAG_App_J"/>
    </sheetNames>
    <sheetDataSet>
      <sheetData sheetId="0"/>
      <sheetData sheetId="1"/>
      <sheetData sheetId="2"/>
      <sheetData sheetId="3"/>
      <sheetData sheetId="4">
        <row r="4">
          <cell r="A4" t="str">
            <v>Table J.1 Active participants by quarter of entry – South Australia</v>
          </cell>
        </row>
        <row r="5">
          <cell r="A5" t="str">
            <v>Table J.2 Active participants by quarter of entry, plan and entry type – South Australia</v>
          </cell>
        </row>
        <row r="6">
          <cell r="A6" t="str">
            <v>Table J.3 People who have left the Scheme since 1 July 2013 as at 31 December 2022 – South Australia</v>
          </cell>
        </row>
        <row r="7">
          <cell r="A7" t="str">
            <v>Table J.4 Cumulative numbers of active participants (including ECA) by services previously received – South Australia</v>
          </cell>
        </row>
        <row r="8">
          <cell r="A8" t="str">
            <v>Table J.5 Cumulative numbers of active participants by entry criteria into the Scheme – South Australia</v>
          </cell>
        </row>
        <row r="9">
          <cell r="A9" t="str">
            <v>Table J.6 Assessment of access by age group – South Australia</v>
          </cell>
        </row>
        <row r="10">
          <cell r="A10" t="str">
            <v>Table J.7 Assessment of access by age group and gender – South Australia</v>
          </cell>
        </row>
        <row r="11">
          <cell r="A11" t="str">
            <v>Table J.8 Assessment of access by primary disability group – South Australia</v>
          </cell>
        </row>
        <row r="12">
          <cell r="A12" t="str">
            <v>Table J.9 Assessment of access by primary disability group and gender – South Australia</v>
          </cell>
        </row>
        <row r="13">
          <cell r="A13" t="str">
            <v>Table J.10 Participant profile per quarter by participants identifying as First Nations Peoples – South Australia</v>
          </cell>
        </row>
        <row r="14">
          <cell r="A14" t="str">
            <v>Figure J.1 Number and proportion of First Nations Participants over time incrementally (left) and cumulatively (right) – South Australia</v>
          </cell>
        </row>
        <row r="15">
          <cell r="A15" t="str">
            <v>Table J.11 Participant profile per quarter by culturally and linguistically diverse (CALD) status – South Australia</v>
          </cell>
        </row>
        <row r="16">
          <cell r="A16" t="str">
            <v>Figure J.2 Number and proportion of culturally and linguistically diverse participants over time incrementally (left) and cumulatively (right) – South Australia</v>
          </cell>
        </row>
        <row r="17">
          <cell r="A17" t="str">
            <v>Table J.12 Number of active participants with an approved plan who are identified as Younger People in Residential Aged Care (YPIRAC) as at 31 December 2022 – South Australia</v>
          </cell>
        </row>
        <row r="18">
          <cell r="A18" t="str">
            <v>Table J.13 Number of active participants under 65 in residential aged care with an approved plan over time incrementally and cumulatively – South Australia</v>
          </cell>
        </row>
        <row r="19">
          <cell r="A19" t="str">
            <v>Table J.14 Participant profile per quarter by remoteness – South Australia</v>
          </cell>
        </row>
        <row r="20">
          <cell r="A20" t="str">
            <v>Figure J.3 Number and proportion of remote/very remote participants over time incrementally (left) and cumulatively (right) – South Australia</v>
          </cell>
        </row>
        <row r="21">
          <cell r="A21" t="str">
            <v>Table J.15 Participant profile per quarter by primary disability group – South Australia</v>
          </cell>
        </row>
        <row r="22">
          <cell r="A22" t="str">
            <v>Table J.16 Participant profile per quarter (participants in SIL) by primary disability group – South Australia</v>
          </cell>
        </row>
        <row r="23">
          <cell r="A23" t="str">
            <v>Table J.17 Participant profile per quarter (participants not in SIL) by primary disability group – South Australia</v>
          </cell>
        </row>
        <row r="24">
          <cell r="A24" t="str">
            <v>Figure J.4 Participant profile by primary disability group over time incrementally (left) and cumulatively (right) – South Australia</v>
          </cell>
        </row>
        <row r="25">
          <cell r="A25" t="str">
            <v>Table J.18 Participant profile per quarter by reported level of function – South Australia</v>
          </cell>
        </row>
        <row r="26">
          <cell r="A26" t="str">
            <v>Figure J.5 Participant profile by reported level of function over time incrementally (left) and cumulatively (right) – South Australia</v>
          </cell>
        </row>
        <row r="27">
          <cell r="A27" t="str">
            <v>Table J.19 Participant profile per quarter by age group – South Australia</v>
          </cell>
        </row>
        <row r="28">
          <cell r="A28" t="str">
            <v>Table J.20 Participant profile per quarter (participants in SIL) by age group – South Australia</v>
          </cell>
        </row>
        <row r="29">
          <cell r="A29" t="str">
            <v>Table J.21 Participant profile per quarter (participants not in SIL) by age group – South Australia</v>
          </cell>
        </row>
        <row r="30">
          <cell r="A30" t="str">
            <v>Figure J.6 Participant profile by age group over time incrementally (left) and cumulatively (right) – South Australia</v>
          </cell>
        </row>
        <row r="31">
          <cell r="A31" t="str">
            <v>Table J.22 Participant profile per quarter by gender – South Australia</v>
          </cell>
        </row>
        <row r="32">
          <cell r="A32" t="str">
            <v>Table J.23 Participant profile per quarter (participants in SIL) by gender – South Australia</v>
          </cell>
        </row>
        <row r="33">
          <cell r="A33" t="str">
            <v>Table J.24 Participant profile per quarter (participants not in SIL) by gender – South Australia</v>
          </cell>
        </row>
        <row r="34">
          <cell r="A34" t="str">
            <v>Figure J.7 Participant profile by gender over time incrementally (left) and cumulatively (right) – South Australia</v>
          </cell>
        </row>
        <row r="35">
          <cell r="A35" t="str">
            <v>Table J.25 Participation rates by age group and gender at 31 December 2022 – South Australia</v>
          </cell>
        </row>
        <row r="37">
          <cell r="A37" t="str">
            <v>Table J.27 Number of plan reassessments over time incrementally and cumulatively – South Australia</v>
          </cell>
        </row>
        <row r="39">
          <cell r="A39" t="str">
            <v>Table J.28 Number of baseline questionnaires completed by SFOF version – South Australia</v>
          </cell>
        </row>
        <row r="40">
          <cell r="A40" t="str">
            <v>Table J.29 Selected key baseline indicators for participants – Daily Living (DL) and Choice and Control (CC) – South Australia</v>
          </cell>
        </row>
        <row r="41">
          <cell r="A41" t="str">
            <v>Table J.30 Selected key baseline indicators for participants – Relationships (REL) and Social/Community Participation (S/CP) – South Australia</v>
          </cell>
        </row>
        <row r="42">
          <cell r="A42" t="str">
            <v>Table J.31 Selected key baseline indicators for participants – Lifelong Learning (LL), Work (WK), Home (HM) and Health and Wellbeing (HW) – South Australia</v>
          </cell>
        </row>
        <row r="43">
          <cell r="A43" t="str">
            <v>Table J.32 Selected key baseline indicators for families/carers of participants – South Australia</v>
          </cell>
        </row>
        <row r="44">
          <cell r="A44" t="str">
            <v>Table J.33 Results for “Has the NDIS helped?” questions answered at first plan reassessment, for SFOF version ‘Participant 0 to school’ (n=1,182) - participants who entered between 1 July 2016 and 31 December 2021 - South Australia</v>
          </cell>
        </row>
        <row r="45">
          <cell r="A45" t="str">
            <v>Table J.34 Results for “Has the NDIS helped?” questions answered at first plan reassessment, for SFOF version ‘Participant school to 14' (n=2,444) - participants who entered between 1 July 2016 and 31 December 2021 - South Australia</v>
          </cell>
        </row>
        <row r="46">
          <cell r="A46" t="str">
            <v>Table J.35 Results for “Has the NDIS helped?” questions answered at first plan reassessment, for SFOF versions ‘Participant 15 to 24' (n=927) and 'Participant 25 and over' (n=4,522) - participants who entered between 1 July 2016 and 31 December 2021 - South Australia</v>
          </cell>
        </row>
        <row r="47">
          <cell r="A47" t="str">
            <v>Table J.36 Results for “Has the NDIS helped?” questions answered at first plan reassessment, for SFOF version ‘Family 0 to 14’ (n=3,733); and for SFOF versions ‘Family 15 to 24’ and ‘Family 25 and over’ combined (n=2,120) -  participants who entered between 1 July 2016 and 31 December 2021 - South Australia</v>
          </cell>
        </row>
        <row r="48">
          <cell r="A48" t="str">
            <v>Table J.37 Results for “Has the NDIS helped?” questions answered at first (R1) and second (R2) plan reassessments, for SFOF version ‘Participant 0 to school’  (n=414) - participants who entered between 1 July 2016 and 31 December 2020 - South Australia</v>
          </cell>
        </row>
        <row r="49">
          <cell r="A49" t="str">
            <v>Table J.38 Results for “Has the NDIS helped?” questions answered at first (R1) and second (R2) plan reassessments, for SFOF version ‘Participant school to 14' (n=1,231) - participants who entered between 1 July 2016 and 31 December 2020 - South Australia</v>
          </cell>
        </row>
        <row r="50">
          <cell r="A50" t="str">
            <v>Table J.39 Results for “Has the NDIS helped?” questions answered at first (R1) and second (R2) plan reassessments, for SFOF versions ‘Participant 15 to 24'  (n=647) - participants who entered between 1 July 2016 and 31 December 2020 - South Australia</v>
          </cell>
        </row>
        <row r="51">
          <cell r="A51" t="str">
            <v>Table J.40 Results for “Has the NDIS helped?” questions answered at first (R1) and second (R2) plan reassessments, for SFOF versions  ‘Participant 25 and over’ (n=2,297) - participants who entered between 1 July 2016 and 31 December 2020 - South Australia</v>
          </cell>
        </row>
        <row r="52">
          <cell r="A52" t="str">
            <v>Table J.41 Results for “Has the NDIS helped?” questions answered at first (R1)  and second (R2)  plan reassessments, for SFOF version ‘Family 0 to 14’ (n=4,585) - participants who entered between 1 July 2016 and 31 December 2020 - South Australia</v>
          </cell>
        </row>
        <row r="53">
          <cell r="A53" t="str">
            <v>Table J.42 Results for “Has the NDIS helped?” questions answered at first (R1)  and second (R2)  plan reassessments, for SFOF versions ‘Family 15 to 24’ and ‘Family 25 and over’ combined (n=1,815) - participants who entered between 1 July 2016 and 31 December 2020 - South Australia</v>
          </cell>
        </row>
        <row r="54">
          <cell r="A54" t="str">
            <v>Table J.43 Results for “Has the NDIS helped?” questions answered at first (R1), second (R2) and third (R3) plan reassessments, for SFOF version ‘Participant 0 to school’ (n=319) - participants who entered between 1 July 2016 and 31 December 2019 - South Australia</v>
          </cell>
        </row>
        <row r="55">
          <cell r="A55" t="str">
            <v>Table J.44 Results for “Has the NDIS helped?” questions answered at first (R1), second (R2) and third (R3) plan reassessments, for SFOF version ‘Participant school to 14' (n=1,079) - participants who entered between 1 July 2016 and 31 December 2019 - South Australia</v>
          </cell>
        </row>
        <row r="56">
          <cell r="A56" t="str">
            <v>Table J.45 Results for “Has the NDIS helped?” questions answered at first (R1), second (R2) and third (R3) plan reassessments, for SFOF versions ‘Participant 15 to 24' (n=640) - participants who entered between 1 July 2016 and 31 December 2019 - South Australia</v>
          </cell>
        </row>
        <row r="57">
          <cell r="A57" t="str">
            <v>Table J.46 Results for “Has the NDIS helped?” questions answered at first (R1), second (R2) and third (R3) plan reassessments, for SFOF versions ‘Participant 25 and over’ (n=1,916) - participants who entered between 1 July 2016 and 31 December 2019 - South Australia</v>
          </cell>
        </row>
        <row r="58">
          <cell r="A58" t="str">
            <v>Table J.47 Results for “Has the NDIS helped?” questions answered at first, second and third plan reassessments, for SFOF version ‘Family 0 to 14’ (n=1,137) - participants who entered between 1 July 2016 and 31 December 2019 – South Australia</v>
          </cell>
        </row>
        <row r="59">
          <cell r="A59" t="str">
            <v>Table J.48 Results for “Has the NDIS helped?” questions answered at first (R1), second (R2) and third (R3) plan reassessments, for SFOF version ‘Family 15 to 24’ and 'Family 25 and over' combined (n=419) - participants who entered between 1 July 2016 and 31 December 2019 - South Australia</v>
          </cell>
        </row>
        <row r="60">
          <cell r="A60" t="str">
            <v>Table J.49 Results for “Has the NDIS helped?” questions answered at first (R1), second (R2), third (R3) and fourth (R4) plan reassessments, for SFOF version ‘Participant 0 to school' (n=296) - participants who entered between 1 July 2016 and 31 December 2018 - South Australia</v>
          </cell>
        </row>
        <row r="61">
          <cell r="A61" t="str">
            <v>Table J.50 Results for “Has the NDIS helped?” questions answered at first (R1), second (R2), third (R3) and fourth (R4) plan reassessments, for SFOF version ‘Participant school to 14' (n=837) - participants who entered between 1 July 2016 and 31 December 2018 - South Australia</v>
          </cell>
        </row>
        <row r="62">
          <cell r="A62" t="str">
            <v>Table J.51 Results for “Has the NDIS helped?” questions answered at first (R1), second (R2), third (R3) and fourth (R4) plan reassessments, for SFOF versions ‘Participant 15 to 24' (n=514) - participants who entered between 1 July 2016 and 31 December 2018 - South Australia</v>
          </cell>
        </row>
        <row r="63">
          <cell r="A63" t="str">
            <v>Table J.52 Results for “Has the NDIS helped?” questions answered at first (R1), second (R2), third (R3) and fourth (R4) plan reassessments, for SFOF versions ‘Participant 25 and over’ (n=1,147) - participants who entered between 1 July 2016 and 31 December 2018 - South Australia</v>
          </cell>
        </row>
        <row r="64">
          <cell r="A64" t="str">
            <v>Table J.53 Results for “Has the NDIS helped?” questions answered at first (R1), second (R2), third (R3) and fourth (R4) plan reassessments, for SFOF version ‘Family 0 to 14’ (n=632) - participants who entered between 1 July 2016 and 31 December 2018 - South Australia</v>
          </cell>
        </row>
        <row r="65">
          <cell r="A65" t="str">
            <v>Table J.54 Results for “Has the NDIS helped?” questions answered at first (R1), second (R2), third (R3) and fourth (R4) plan reassessments, for SFOF version ‘Family 15 to 24’ and 'Family 25 and over' combined (n=225) - participants who entered between 1 July 2016 and 31 December 2018 - South Australia</v>
          </cell>
        </row>
        <row r="66">
          <cell r="A66" t="str">
            <v>Table J.55 Results for “Has the NDIS helped?” questions answered at first (R1), second (R2), third (R3), fourth (R4) and fifth (R5) plan reassessments, for SFOF version ‘Participant school to 14' (n=478) - participants who entered between 1 July 2016 and 31 December 2017 - South Australia</v>
          </cell>
        </row>
        <row r="67">
          <cell r="A67" t="str">
            <v>Table J.56 Results for “Has the NDIS helped?” questions answered at first (R1), second (R2), third (R3), fourth (R4) and fifth (R5) plan reassessments, for SFOF versions ‘Participant 15 to 24' (n=259) - participants who entered between 1 July 2016 and 31 December 2017 - South Australia</v>
          </cell>
        </row>
        <row r="68">
          <cell r="A68" t="str">
            <v>Table J.57 Results for “Has the NDIS helped?” questions answered at first (R1), second (R2), third (R3), fourth (R4) and fifth (R5) plan reassessments, for SFOF versions ‘Participant 25 and over’ (n=162) - participants who entered between 1 July 2016 and 31 December 2017 - South Australia</v>
          </cell>
        </row>
        <row r="69">
          <cell r="A69" t="str">
            <v>Table J.58 Results for “Has the NDIS helped?” questions answered at first (R1), second (R2), third (R3), fourth (R4) and fifth (R5) plan reassessments, for SFOF version ‘Family 0 to 14’ (n=293) - participants who entered between 1 July 2016 and 31 December 2017 - South Australia</v>
          </cell>
        </row>
        <row r="70">
          <cell r="A70" t="str">
            <v>Table J.59 Results for “Has the NDIS helped?” questions answered at first (R1), second (R2), third (R3), fourth (R4) and fifth (R5) plan reassessments, for SFOF version ‘Family 15 to 24’ and 'Family 25 and over' combined (n=80) - participants who entered between 1 July 2016 and 31 December 2017 - South Australia</v>
          </cell>
        </row>
        <row r="71">
          <cell r="A71" t="str">
            <v>Table J.60 Results for “Has the NDIS helped?” questions answered at first (R1), second (R2), third (R3), fourth (R4), fifth (R5) and sixth (R6) plan reassessments, for SFOF version ‘Participant school to 14' (n=136) - participants who entered between 1 July 2016 and 31 December 2016 - South Australia</v>
          </cell>
        </row>
        <row r="72">
          <cell r="A72" t="str">
            <v>Table J.61 Results for “Has the NDIS helped?” questions answered at first (R1), second (R2), third (R3), fourth (R4), fifth (R5) and sixth (R6) plan reassessments, for SFOF versions ‘Participant 15 to 24' (n=32) - participants who entered between 1 July 2016 and 31 December 2016 - South Australia</v>
          </cell>
        </row>
        <row r="73">
          <cell r="A73" t="str">
            <v>Table J.62 Progress against the NDIA’s corporate plan metrics for ‘participant employment rate’ (n=4,266), ‘participant social and community engagement rate’ (n=4,285), 'parent and carer employment rate' (n=3,099) at entry, first (R1) and second (R2) plan reassessment and 'participant choice and control' (n=2,606) at first (R1) and second (R2) plan reassessment - participants who entered between 1 July 2016 and 31 December 2020 - South Australia</v>
          </cell>
        </row>
        <row r="74">
          <cell r="A74" t="str">
            <v>Table J.63 Progress against the NDIA’s corporate plan metrics for ‘participant employment rate’ (n=3,548), ‘participant social and community engagement rate’ (n=3,559), ‘parent and carer employment rate’ (n=2,032) at entry, first (R1), second (R2) and third (R3) plan reassessment, and 'participant choice and control' (n=2,250) at first (R1), second (R2) and third (R3) plan reassessment - participants who entered between 1 July 2016 and 31 December 2019 - South Australia</v>
          </cell>
        </row>
        <row r="75">
          <cell r="A75" t="str">
            <v>Table J.64 Progress against the NDIA’s corporate plan metrics for ‘participant employment rate’ (n=2,087), ‘participant social and community engagement rate’ (n=2,096), ‘parent and carer employment rate’ (n=1,138) at entry, first (R1), second (R2), third (R3) and fourth (R4) plan reassessment, and 'participant choice and control' (n=1,459) at first (R1), second (R2), third (R3) and fourth (R4) plan reassessment - participants who entered between 1 July 2016 and 31 December 2018 - South Australia</v>
          </cell>
        </row>
        <row r="76">
          <cell r="A76" t="str">
            <v>Table J.65 Progress against the NDIA’s corporate plan metrics for ‘participant employment rate’ (n=420), ‘participant social and community engagement rate’ (n=426), ‘parent and carer employment rate’ (n=524) at entry, first (R1), second (R2), third (R3), fourth (R4) and fifth (R5) plan reassessment, and 'participant choice and control' (n=364) at first (R1), second (R2), third (R3), fourth (R4) and fifth (R5) plan reassessment - participants who entered between 1 July 2016 and 31 December 2017 - South Australia</v>
          </cell>
        </row>
        <row r="77">
          <cell r="A77" t="str">
            <v>Table J.66 Progress against the NDIA’s corporate plan metrics for ‘participant employment rate’ (n=23), ‘participant social and community engagement rate’ (n=23), ‘parent and carer employment rate’ (n=124) at entry, first (R1), second (R2), third (R3), fourth (R4), fifth (R5) and sixth (R6) plan reassessment, and 'participant choice and control' (n=27) at first (R1), second (R2), third (R3), fourth (R4), fifth (R5) and sixth (R6) plan reassessment - participants who entered between 1 July 2016 and 31 December 2016 - South Australia</v>
          </cell>
        </row>
        <row r="78">
          <cell r="A78" t="str">
            <v>Table J.67 Number of active plans by goal type and primary disability group – South Australia</v>
          </cell>
        </row>
        <row r="79">
          <cell r="A79" t="str">
            <v>Table J.68 Percentage of active plans by goal type and primary disability group – South Australia</v>
          </cell>
        </row>
        <row r="80">
          <cell r="A80" t="str">
            <v>Table J.69 Number of goals in active plans by goal type and primary disability group – South Australia</v>
          </cell>
        </row>
        <row r="81">
          <cell r="A81" t="str">
            <v>Table J.70 Number of active plans by goal type and age group – South Australia</v>
          </cell>
        </row>
        <row r="82">
          <cell r="A82" t="str">
            <v>Table J.71 Percentage of active plans by goal type and age group – South Australia</v>
          </cell>
        </row>
        <row r="83">
          <cell r="A83" t="str">
            <v>Table J.72 Number of goals in active plans by goal type and age group – South Australia</v>
          </cell>
        </row>
        <row r="84">
          <cell r="A84" t="str">
            <v>Part Three: Participant experience</v>
          </cell>
        </row>
        <row r="85">
          <cell r="A85" t="str">
            <v>Table J.73 Proportion of participants who agreed with statements about 'Access' (n = 945 in Prior Quarters, n = 116 in 2022-23 Q2), 'Pre-planning' (n = 820 in Prior Quarters, n = 93 in 2022-23 Q2), 'Planning' (n = 3,368 in Prior Quarters, n = 380 in 2022-23 Q2) and 'Plan reassessment' (n = 9,181 in Prior Quarters, n = 1,215 in 2022-23 Q2) of NDIS journey in 2022-23 Q2 compared to Prior Quarters – Survey administered by the AHA from the Dec 2020 quarter and previously by the Contact Centre – South Australia</v>
          </cell>
        </row>
        <row r="87">
          <cell r="A87" t="str">
            <v>Table J.74 Complaints by quarter – South Australia</v>
          </cell>
        </row>
        <row r="88">
          <cell r="A88" t="str">
            <v>Figure J.9 Number and proportion of participant complaints over time incrementally (left) and cumulatively (right) – South Australia</v>
          </cell>
        </row>
        <row r="89">
          <cell r="A89" t="str">
            <v>Table J.75 Participant complaints by type. Complaints with a related party who has submitted an access request – South Australia</v>
          </cell>
        </row>
        <row r="90">
          <cell r="A90" t="str">
            <v>Table J.76 AAT Cases by category at 31 December 2022 – South Australia</v>
          </cell>
        </row>
        <row r="91">
          <cell r="A91" t="str">
            <v>Figure J.10 Number and proportion of AAT cases over time incrementally (left) and cumulatively (right) – South Australia</v>
          </cell>
        </row>
        <row r="92">
          <cell r="A92" t="str">
            <v>Table J.77 AAT cases by open/closed and decision – South Australia</v>
          </cell>
        </row>
        <row r="93">
          <cell r="A93" t="str">
            <v>Part Four: Providers and the growing market</v>
          </cell>
        </row>
        <row r="94">
          <cell r="A94" t="str">
            <v>Table J.78 Key markets indicators by quarter – South Australia</v>
          </cell>
        </row>
        <row r="96">
          <cell r="A96" t="str">
            <v>Table J.80 Cumulative number of providers that have been ever active by registration group – South Australia</v>
          </cell>
        </row>
        <row r="97">
          <cell r="A97" t="str">
            <v>Table J.81 Number and proportion of ever active providers in each registration group by legal entity type as at 31 December 2022 – South Australia</v>
          </cell>
        </row>
        <row r="98">
          <cell r="A98" t="str">
            <v>Table J.82 Number and proportion of providers active in 2022-23 Q2 by registration group and first quarter of activity – South Australia</v>
          </cell>
        </row>
        <row r="99">
          <cell r="A99" t="str">
            <v>Table J.83 Number and proportion of providers active in 2022-23 Q2 in each registration group by legal entity type – South Australia</v>
          </cell>
        </row>
        <row r="100">
          <cell r="A100" t="str">
            <v>Table J.84 Distribution of active providers in 2022-23 Q2 by their status in 2022-23 Q1 and payment band in 2022-23 Q2 – South Australia</v>
          </cell>
        </row>
        <row r="101">
          <cell r="A101" t="str">
            <v>Table J.85 Distribution of active participants by method of financial plan management and age group as at 31 December 2022 – South Australia</v>
          </cell>
        </row>
        <row r="102">
          <cell r="A102" t="str">
            <v>Table J.86 Distribution of active participants by method of financial plan management and primary disability group as at 31 December 2022 – South Australia</v>
          </cell>
        </row>
        <row r="103">
          <cell r="A103" t="str">
            <v>Table J.87 Distribution of active participants by method of financial plan management and quarter of plan approval – South Australia</v>
          </cell>
        </row>
        <row r="104">
          <cell r="A104" t="str">
            <v>Table J.88 Distribution of active participants by method of financial plan management over time incrementally and cumulatively – South Australia</v>
          </cell>
        </row>
        <row r="105">
          <cell r="A105" t="str">
            <v>Table J.89 Distribution of plan budgets by method of financial plan management and quarter of plan approval – South Australia</v>
          </cell>
        </row>
        <row r="106">
          <cell r="A106" t="str">
            <v>Table J.90 Distribution of plan budgets by method of financial plan management over time incrementally and cumulatively – South Australia</v>
          </cell>
        </row>
        <row r="107">
          <cell r="A107" t="str">
            <v>Table J.91 Distribution of active participants by support coordination and quarter of plan approval – South Australia</v>
          </cell>
        </row>
        <row r="108">
          <cell r="A108" t="str">
            <v>Table J.92 Duration to plan activation by quarter of initial plan approval for active participants – South Australia</v>
          </cell>
        </row>
        <row r="109">
          <cell r="A109" t="str">
            <v>Table J.93 Proportion of participants who have activated within 12 months at 31 December 2022 – South Australia</v>
          </cell>
        </row>
        <row r="110">
          <cell r="A110" t="str">
            <v>Table J.94 Distribution of plans by utilisation – South Australia</v>
          </cell>
        </row>
        <row r="111">
          <cell r="A111" t="str">
            <v>Table J.95 Proportion of active participants with approved plans accessing mainstream supports – South Australia</v>
          </cell>
        </row>
        <row r="112">
          <cell r="A112" t="str">
            <v>Part Five: Financial sustainability</v>
          </cell>
        </row>
        <row r="113">
          <cell r="A113" t="str">
            <v>Table J.96 Committed supports by financial year ($m) – South Australia</v>
          </cell>
        </row>
        <row r="115">
          <cell r="A115" t="str">
            <v>Table J.98 Distribution of participants by annualised committed support band (excluding participants with Supported Independent Living supports) – active participants with initial plan approvals as at 2022-23 Q2 compared with active participants with initial plan approvals as at 2022-23 Q1 – South Australia</v>
          </cell>
        </row>
        <row r="116">
          <cell r="A116" t="str">
            <v>Figure J.11 Average annualised committed supports and average payments by age group as at 31 December 2022 – South Australia</v>
          </cell>
        </row>
        <row r="117">
          <cell r="A117" t="str">
            <v>Figure J.12 Average annualised committed supports and average payments (participants in SIL) by age group as at 31 December 2022 – South Australia</v>
          </cell>
        </row>
        <row r="118">
          <cell r="A118" t="str">
            <v>Figure J.13 Average annualised committed supports and average payments (participants not in SIL) by age group as at 31 December 2022 – South Australia</v>
          </cell>
        </row>
        <row r="119">
          <cell r="A119" t="str">
            <v>Table J.99 Average annualised committed supports and average payments by gender and age group as at 31 December 2022 – South Australia</v>
          </cell>
        </row>
        <row r="120">
          <cell r="A120" t="str">
            <v>Table J.100 Average annualised committed supports and average payments (participants in SIL) by gender and age group as at 31 December 2022 – South Australia</v>
          </cell>
        </row>
        <row r="121">
          <cell r="A121" t="str">
            <v>Table J.101 Average annualised committed supports and average payments (participants not in SIL) by gender and age group as at 31 December 2022 – South Australia</v>
          </cell>
        </row>
        <row r="122">
          <cell r="A122" t="str">
            <v>Figure J.14 Average annualised committed supports and average payments by primary disability group as at 31 December 2022 – South Australia</v>
          </cell>
        </row>
        <row r="123">
          <cell r="A123" t="str">
            <v>Figure J.15 Average annualised committed supports and average payments (participants in SIL) by primary disability group as at 31 December 2022 – South Australia</v>
          </cell>
        </row>
        <row r="124">
          <cell r="A124" t="str">
            <v>Figure J.16 Average annualised committed supports and average payments (participants not in SIL) by primary disability group as at 31 December 2022 – South Australia</v>
          </cell>
        </row>
        <row r="125">
          <cell r="A125" t="str">
            <v>Table J.102 Average annualised committed supports and average payments by gender and primary disability group as at 31 December 2022 – South Australia</v>
          </cell>
        </row>
        <row r="126">
          <cell r="A126" t="str">
            <v>Table J.103 Average annualised committed supports and average payments (participants in SIL) by gender and primary disability group as at 31 December 2022 – South Australia</v>
          </cell>
        </row>
        <row r="127">
          <cell r="A127" t="str">
            <v>Table J.104 Average annualised committed supports and average payments (participants not in SIL) by gender and primary disability group as at 31 December 2022 – South Australia</v>
          </cell>
        </row>
        <row r="128">
          <cell r="A128" t="str">
            <v>Figure J.17 Average annualised committed supports and average payments by reported level of function as at 31 December 2022 – South Australia</v>
          </cell>
        </row>
        <row r="129">
          <cell r="A129" t="str">
            <v>Figure J.18 Average annualised committed supports and average payments (participants in SIL) by reported level of function as at 31 December 2022 – South Australia</v>
          </cell>
        </row>
        <row r="130">
          <cell r="A130" t="str">
            <v>Figure J.19 Average annualised committed supports and average payments (participants not in SIL) by reported level of function as at 31 December 2022 – South Australia</v>
          </cell>
        </row>
        <row r="131">
          <cell r="A131" t="str">
            <v>Table J.105 Total annualised committed supports and total payments by support category as at 31 December 2022 ($m) – South Australia</v>
          </cell>
        </row>
        <row r="132">
          <cell r="A132" t="str">
            <v>Table J.106 Total annualised committed supports and total payments (participants in SIL) by support category as at 31 December 2022 ($m) – South Australia</v>
          </cell>
        </row>
        <row r="133">
          <cell r="A133" t="str">
            <v>Table J.107 Total annualised committed supports and total payments (participants not in SIL) by support category as at 31 December 2022 ($m) – South Australia</v>
          </cell>
        </row>
        <row r="134">
          <cell r="A134" t="str">
            <v>Table J.108 Payments by financial year in which support was provided, compared to committed supports ($m) – South Australia</v>
          </cell>
        </row>
        <row r="135">
          <cell r="A135" t="str">
            <v>Figure J.20 Utilisation of committed supports as at 30 September 2022 and 31 December 2022 – South Australia</v>
          </cell>
        </row>
        <row r="136">
          <cell r="A136" t="str">
            <v>Table J.109 Utilisation of committed supports by plan number from 1 April 2022 to 30 September 2022 – South Australia</v>
          </cell>
        </row>
        <row r="137">
          <cell r="A137" t="str">
            <v>Table J.110 Utilisation of committed supports by SIL status from 1 April 2022 to 30 September 2022 – South Australia</v>
          </cell>
        </row>
        <row r="138">
          <cell r="A138" t="str">
            <v>Table J.111 Utilisation of committed supports by support class from 1 April 2022 to 30 September 2022 – South Australia</v>
          </cell>
        </row>
        <row r="139">
          <cell r="A139" t="str">
            <v>Table J.112 Utilisation of committed supports by remoteness from 1 April 2022 to 30 September 2022 – South Australia</v>
          </cell>
        </row>
        <row r="140">
          <cell r="A140" t="str">
            <v>Table J.113 Percentage change in plan budgets for active participants  – South Australia</v>
          </cell>
        </row>
        <row r="141">
          <cell r="A141" t="str">
            <v>Figure J.21 Distribution of the percentage change in plan budgets for plans reassessed in this financial year (1 July 2022 to 31 December 2022) - all participants – South Australia</v>
          </cell>
        </row>
        <row r="142">
          <cell r="A142" t="str">
            <v>Back To Intro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EF90B832-6878-4BD2-A45D-CFC347714323}" name="Table85" displayName="Table85" ref="A2:B87" totalsRowShown="0">
  <autoFilter ref="A2:B87" xr:uid="{EF90B832-6878-4BD2-A45D-CFC347714323}">
    <filterColumn colId="0" hiddenButton="1"/>
    <filterColumn colId="1" hiddenButton="1"/>
  </autoFilter>
  <tableColumns count="2">
    <tableColumn id="1" xr3:uid="{8E0EDAA6-8C4D-4000-BC8B-3C3BCECD690A}" name="Heading" dataDxfId="1196">
      <calculatedColumnFormula>"Table N."&amp;C3&amp;" "&amp;E3</calculatedColumnFormula>
    </tableColumn>
    <tableColumn id="2" xr3:uid="{CA185E8A-B4F1-4F83-8F04-00370AFCA78C}" name="Link" dataCellStyle="Hyperlink"/>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F13" totalsRowShown="0" headerRowDxfId="1195" dataDxfId="1193" headerRowBorderDxfId="1194" tableBorderDxfId="1192">
  <autoFilter ref="A2:F1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State/Territory" dataDxfId="1191"/>
    <tableColumn id="2" xr3:uid="{00000000-0010-0000-0000-000002000000}" name="Active participant plans (Count)" dataDxfId="1190"/>
    <tableColumn id="3" xr3:uid="{00000000-0010-0000-0000-000003000000}" name="Active participant plans (Percentage)" dataDxfId="1189" dataCellStyle="Percent"/>
    <tableColumn id="4" xr3:uid="{00000000-0010-0000-0000-000004000000}" name="Early Childhood Approach (ECA) (Count)" dataDxfId="1188"/>
    <tableColumn id="5" xr3:uid="{00000000-0010-0000-0000-000005000000}" name="Active participant plans including ECA (Count)" dataDxfId="1187"/>
    <tableColumn id="6" xr3:uid="{00000000-0010-0000-0000-000006000000}" name="Active participant plans including ECA (Percentage)" dataDxfId="1186" dataCellStyle="Percent"/>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J12" totalsRowShown="0" headerRowDxfId="1185" dataDxfId="1183" headerRowBorderDxfId="1184" tableBorderDxfId="1182">
  <autoFilter ref="A2:J1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ge group" dataDxfId="1181"/>
    <tableColumn id="2" xr3:uid="{00000000-0010-0000-0100-000002000000}" name="NSW" dataDxfId="1180"/>
    <tableColumn id="3" xr3:uid="{00000000-0010-0000-0100-000003000000}" name="VIC" dataDxfId="1179"/>
    <tableColumn id="4" xr3:uid="{00000000-0010-0000-0100-000004000000}" name="QLD" dataDxfId="1178"/>
    <tableColumn id="5" xr3:uid="{00000000-0010-0000-0100-000005000000}" name="WA" dataDxfId="1177"/>
    <tableColumn id="6" xr3:uid="{00000000-0010-0000-0100-000006000000}" name="SA" dataDxfId="1176"/>
    <tableColumn id="7" xr3:uid="{00000000-0010-0000-0100-000007000000}" name="TAS" dataDxfId="1175"/>
    <tableColumn id="8" xr3:uid="{00000000-0010-0000-0100-000008000000}" name="ACT" dataDxfId="1174"/>
    <tableColumn id="9" xr3:uid="{00000000-0010-0000-0100-000009000000}" name="NT" dataDxfId="1173"/>
    <tableColumn id="10" xr3:uid="{00000000-0010-0000-0100-00000A000000}" name="National" dataDxfId="1172"/>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J12" totalsRowShown="0" headerRowDxfId="1171" dataDxfId="1169" headerRowBorderDxfId="1170" tableBorderDxfId="1168">
  <autoFilter ref="A2:J1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Age group" dataDxfId="1167"/>
    <tableColumn id="2" xr3:uid="{00000000-0010-0000-0200-000002000000}" name="NSW" dataDxfId="1166"/>
    <tableColumn id="3" xr3:uid="{00000000-0010-0000-0200-000003000000}" name="VIC" dataDxfId="1165"/>
    <tableColumn id="4" xr3:uid="{00000000-0010-0000-0200-000004000000}" name="QLD" dataDxfId="1164"/>
    <tableColumn id="5" xr3:uid="{00000000-0010-0000-0200-000005000000}" name="WA" dataDxfId="1163"/>
    <tableColumn id="6" xr3:uid="{00000000-0010-0000-0200-000006000000}" name="SA" dataDxfId="1162"/>
    <tableColumn id="7" xr3:uid="{00000000-0010-0000-0200-000007000000}" name="TAS" dataDxfId="1161"/>
    <tableColumn id="8" xr3:uid="{00000000-0010-0000-0200-000008000000}" name="ACT" dataDxfId="1160"/>
    <tableColumn id="9" xr3:uid="{00000000-0010-0000-0200-000009000000}" name="NT" dataDxfId="1159"/>
    <tableColumn id="10" xr3:uid="{00000000-0010-0000-0200-00000A000000}" name="National" dataDxfId="1158"/>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J12" totalsRowShown="0" headerRowDxfId="1157" dataDxfId="1155" headerRowBorderDxfId="1156" tableBorderDxfId="1154">
  <autoFilter ref="A2:J1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ge group" dataDxfId="1153"/>
    <tableColumn id="2" xr3:uid="{00000000-0010-0000-0300-000002000000}" name="NSW" dataDxfId="1152"/>
    <tableColumn id="3" xr3:uid="{00000000-0010-0000-0300-000003000000}" name="VIC" dataDxfId="1151"/>
    <tableColumn id="4" xr3:uid="{00000000-0010-0000-0300-000004000000}" name="QLD" dataDxfId="1150"/>
    <tableColumn id="5" xr3:uid="{00000000-0010-0000-0300-000005000000}" name="WA" dataDxfId="1149"/>
    <tableColumn id="6" xr3:uid="{00000000-0010-0000-0300-000006000000}" name="SA" dataDxfId="1148"/>
    <tableColumn id="7" xr3:uid="{00000000-0010-0000-0300-000007000000}" name="TAS" dataDxfId="1147"/>
    <tableColumn id="8" xr3:uid="{00000000-0010-0000-0300-000008000000}" name="ACT" dataDxfId="1146"/>
    <tableColumn id="9" xr3:uid="{00000000-0010-0000-0300-000009000000}" name="NT" dataDxfId="1145"/>
    <tableColumn id="10" xr3:uid="{00000000-0010-0000-0300-00000A000000}" name="National" dataDxfId="1144"/>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J12" totalsRowShown="0" headerRowDxfId="1143" dataDxfId="1141" headerRowBorderDxfId="1142" tableBorderDxfId="1140">
  <autoFilter ref="A2:J1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Age group" dataDxfId="1139"/>
    <tableColumn id="2" xr3:uid="{00000000-0010-0000-0400-000002000000}" name="NSW" dataDxfId="1138"/>
    <tableColumn id="3" xr3:uid="{00000000-0010-0000-0400-000003000000}" name="VIC" dataDxfId="1137"/>
    <tableColumn id="4" xr3:uid="{00000000-0010-0000-0400-000004000000}" name="QLD" dataDxfId="1136"/>
    <tableColumn id="5" xr3:uid="{00000000-0010-0000-0400-000005000000}" name="WA" dataDxfId="1135"/>
    <tableColumn id="6" xr3:uid="{00000000-0010-0000-0400-000006000000}" name="SA" dataDxfId="1134"/>
    <tableColumn id="7" xr3:uid="{00000000-0010-0000-0400-000007000000}" name="TAS" dataDxfId="1133"/>
    <tableColumn id="8" xr3:uid="{00000000-0010-0000-0400-000008000000}" name="ACT" dataDxfId="1132"/>
    <tableColumn id="9" xr3:uid="{00000000-0010-0000-0400-000009000000}" name="NT" dataDxfId="1131"/>
    <tableColumn id="10" xr3:uid="{00000000-0010-0000-0400-00000A000000}" name="National" dataDxfId="1130"/>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J12" totalsRowShown="0" headerRowDxfId="1129" dataDxfId="1127" headerRowBorderDxfId="1128" tableBorderDxfId="1126">
  <autoFilter ref="A2:J1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Age group" dataDxfId="1125"/>
    <tableColumn id="2" xr3:uid="{00000000-0010-0000-0500-000002000000}" name="NSW" dataDxfId="1124"/>
    <tableColumn id="3" xr3:uid="{00000000-0010-0000-0500-000003000000}" name="VIC" dataDxfId="1123"/>
    <tableColumn id="4" xr3:uid="{00000000-0010-0000-0500-000004000000}" name="QLD" dataDxfId="1122"/>
    <tableColumn id="5" xr3:uid="{00000000-0010-0000-0500-000005000000}" name="WA" dataDxfId="1121"/>
    <tableColumn id="6" xr3:uid="{00000000-0010-0000-0500-000006000000}" name="SA" dataDxfId="1120"/>
    <tableColumn id="7" xr3:uid="{00000000-0010-0000-0500-000007000000}" name="TAS" dataDxfId="1119"/>
    <tableColumn id="8" xr3:uid="{00000000-0010-0000-0500-000008000000}" name="ACT" dataDxfId="1118"/>
    <tableColumn id="9" xr3:uid="{00000000-0010-0000-0500-000009000000}" name="NT" dataDxfId="1117"/>
    <tableColumn id="10" xr3:uid="{00000000-0010-0000-0500-00000A000000}" name="National" dataDxfId="1116"/>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J12" totalsRowShown="0" headerRowDxfId="1115" dataDxfId="1113" headerRowBorderDxfId="1114" tableBorderDxfId="1112">
  <autoFilter ref="A2:J12"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group" dataDxfId="1111"/>
    <tableColumn id="2" xr3:uid="{00000000-0010-0000-0600-000002000000}" name="NSW" dataDxfId="1110"/>
    <tableColumn id="3" xr3:uid="{00000000-0010-0000-0600-000003000000}" name="VIC" dataDxfId="1109"/>
    <tableColumn id="4" xr3:uid="{00000000-0010-0000-0600-000004000000}" name="QLD" dataDxfId="1108"/>
    <tableColumn id="5" xr3:uid="{00000000-0010-0000-0600-000005000000}" name="WA" dataDxfId="1107"/>
    <tableColumn id="6" xr3:uid="{00000000-0010-0000-0600-000006000000}" name="SA" dataDxfId="1106"/>
    <tableColumn id="7" xr3:uid="{00000000-0010-0000-0600-000007000000}" name="TAS" dataDxfId="1105"/>
    <tableColumn id="8" xr3:uid="{00000000-0010-0000-0600-000008000000}" name="ACT" dataDxfId="1104"/>
    <tableColumn id="9" xr3:uid="{00000000-0010-0000-0600-000009000000}" name="NT" dataDxfId="1103"/>
    <tableColumn id="10" xr3:uid="{00000000-0010-0000-0600-00000A000000}" name="National" dataDxfId="1102"/>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J19" totalsRowShown="0" headerRowDxfId="1101" dataDxfId="1099" headerRowBorderDxfId="1100" tableBorderDxfId="1098">
  <autoFilter ref="A2: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Primary disability group" dataDxfId="1097"/>
    <tableColumn id="2" xr3:uid="{00000000-0010-0000-0700-000002000000}" name="NSW" dataDxfId="1096"/>
    <tableColumn id="3" xr3:uid="{00000000-0010-0000-0700-000003000000}" name="VIC" dataDxfId="1095"/>
    <tableColumn id="4" xr3:uid="{00000000-0010-0000-0700-000004000000}" name="QLD" dataDxfId="1094"/>
    <tableColumn id="5" xr3:uid="{00000000-0010-0000-0700-000005000000}" name="WA" dataDxfId="1093"/>
    <tableColumn id="6" xr3:uid="{00000000-0010-0000-0700-000006000000}" name="SA" dataDxfId="1092"/>
    <tableColumn id="7" xr3:uid="{00000000-0010-0000-0700-000007000000}" name="TAS" dataDxfId="1091"/>
    <tableColumn id="8" xr3:uid="{00000000-0010-0000-0700-000008000000}" name="ACT" dataDxfId="1090"/>
    <tableColumn id="9" xr3:uid="{00000000-0010-0000-0700-000009000000}" name="NT" dataDxfId="1089"/>
    <tableColumn id="10" xr3:uid="{00000000-0010-0000-0700-00000A000000}" name="National" dataDxfId="1088"/>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J19" totalsRowShown="0" headerRowDxfId="1087" dataDxfId="1085" headerRowBorderDxfId="1086" tableBorderDxfId="1084">
  <autoFilter ref="A2:J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Primary disability group" dataDxfId="1083"/>
    <tableColumn id="2" xr3:uid="{00000000-0010-0000-0800-000002000000}" name="NSW" dataDxfId="1082"/>
    <tableColumn id="3" xr3:uid="{00000000-0010-0000-0800-000003000000}" name="VIC" dataDxfId="1081"/>
    <tableColumn id="4" xr3:uid="{00000000-0010-0000-0800-000004000000}" name="QLD" dataDxfId="1080"/>
    <tableColumn id="5" xr3:uid="{00000000-0010-0000-0800-000005000000}" name="WA" dataDxfId="1079"/>
    <tableColumn id="6" xr3:uid="{00000000-0010-0000-0800-000006000000}" name="SA" dataDxfId="1078"/>
    <tableColumn id="7" xr3:uid="{00000000-0010-0000-0800-000007000000}" name="TAS" dataDxfId="1077"/>
    <tableColumn id="8" xr3:uid="{00000000-0010-0000-0800-000008000000}" name="ACT" dataDxfId="1076"/>
    <tableColumn id="9" xr3:uid="{00000000-0010-0000-0800-000009000000}" name="NT" dataDxfId="1075"/>
    <tableColumn id="10" xr3:uid="{00000000-0010-0000-0800-00000A000000}" name="National" dataDxfId="1074"/>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J19" totalsRowShown="0" headerRowDxfId="1073" dataDxfId="1071" headerRowBorderDxfId="1072" tableBorderDxfId="1070">
  <autoFilter ref="A2:J19"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Primary disability group" dataDxfId="1069"/>
    <tableColumn id="2" xr3:uid="{00000000-0010-0000-0900-000002000000}" name="NSW" dataDxfId="1068"/>
    <tableColumn id="3" xr3:uid="{00000000-0010-0000-0900-000003000000}" name="VIC" dataDxfId="1067"/>
    <tableColumn id="4" xr3:uid="{00000000-0010-0000-0900-000004000000}" name="QLD" dataDxfId="1066"/>
    <tableColumn id="5" xr3:uid="{00000000-0010-0000-0900-000005000000}" name="WA" dataDxfId="1065"/>
    <tableColumn id="6" xr3:uid="{00000000-0010-0000-0900-000006000000}" name="SA" dataDxfId="1064"/>
    <tableColumn id="7" xr3:uid="{00000000-0010-0000-0900-000007000000}" name="TAS" dataDxfId="1063"/>
    <tableColumn id="8" xr3:uid="{00000000-0010-0000-0900-000008000000}" name="ACT" dataDxfId="1062"/>
    <tableColumn id="9" xr3:uid="{00000000-0010-0000-0900-000009000000}" name="NT" dataDxfId="1061"/>
    <tableColumn id="10" xr3:uid="{00000000-0010-0000-0900-00000A000000}" name="National" dataDxfId="1060"/>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J19" totalsRowShown="0" headerRowDxfId="1059" dataDxfId="1057" headerRowBorderDxfId="1058" tableBorderDxfId="1056">
  <autoFilter ref="A2:J1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Primary disability group" dataDxfId="1055"/>
    <tableColumn id="2" xr3:uid="{00000000-0010-0000-0A00-000002000000}" name="NSW" dataDxfId="1054"/>
    <tableColumn id="3" xr3:uid="{00000000-0010-0000-0A00-000003000000}" name="VIC" dataDxfId="1053"/>
    <tableColumn id="4" xr3:uid="{00000000-0010-0000-0A00-000004000000}" name="QLD" dataDxfId="1052"/>
    <tableColumn id="5" xr3:uid="{00000000-0010-0000-0A00-000005000000}" name="WA" dataDxfId="1051"/>
    <tableColumn id="6" xr3:uid="{00000000-0010-0000-0A00-000006000000}" name="SA" dataDxfId="1050"/>
    <tableColumn id="7" xr3:uid="{00000000-0010-0000-0A00-000007000000}" name="TAS" dataDxfId="1049"/>
    <tableColumn id="8" xr3:uid="{00000000-0010-0000-0A00-000008000000}" name="ACT" dataDxfId="1048"/>
    <tableColumn id="9" xr3:uid="{00000000-0010-0000-0A00-000009000000}" name="NT" dataDxfId="1047"/>
    <tableColumn id="10" xr3:uid="{00000000-0010-0000-0A00-00000A000000}" name="National" dataDxfId="1046"/>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J19" totalsRowShown="0" headerRowDxfId="1045" dataDxfId="1043" headerRowBorderDxfId="1044" tableBorderDxfId="1042">
  <autoFilter ref="A2:J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Primary disability group" dataDxfId="1041"/>
    <tableColumn id="2" xr3:uid="{00000000-0010-0000-0B00-000002000000}" name="NSW" dataDxfId="1040"/>
    <tableColumn id="3" xr3:uid="{00000000-0010-0000-0B00-000003000000}" name="VIC" dataDxfId="1039"/>
    <tableColumn id="4" xr3:uid="{00000000-0010-0000-0B00-000004000000}" name="QLD" dataDxfId="1038"/>
    <tableColumn id="5" xr3:uid="{00000000-0010-0000-0B00-000005000000}" name="WA" dataDxfId="1037"/>
    <tableColumn id="6" xr3:uid="{00000000-0010-0000-0B00-000006000000}" name="SA" dataDxfId="1036"/>
    <tableColumn id="7" xr3:uid="{00000000-0010-0000-0B00-000007000000}" name="TAS" dataDxfId="1035"/>
    <tableColumn id="8" xr3:uid="{00000000-0010-0000-0B00-000008000000}" name="ACT" dataDxfId="1034"/>
    <tableColumn id="9" xr3:uid="{00000000-0010-0000-0B00-000009000000}" name="NT" dataDxfId="1033"/>
    <tableColumn id="10" xr3:uid="{00000000-0010-0000-0B00-00000A000000}" name="National" dataDxfId="1032"/>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J19" totalsRowShown="0" headerRowDxfId="1031" dataDxfId="1029" headerRowBorderDxfId="1030" tableBorderDxfId="1028">
  <autoFilter ref="A2:J1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Primary disability group" dataDxfId="1027"/>
    <tableColumn id="2" xr3:uid="{00000000-0010-0000-0C00-000002000000}" name="NSW" dataDxfId="1026"/>
    <tableColumn id="3" xr3:uid="{00000000-0010-0000-0C00-000003000000}" name="VIC" dataDxfId="1025"/>
    <tableColumn id="4" xr3:uid="{00000000-0010-0000-0C00-000004000000}" name="QLD" dataDxfId="1024"/>
    <tableColumn id="5" xr3:uid="{00000000-0010-0000-0C00-000005000000}" name="WA" dataDxfId="1023"/>
    <tableColumn id="6" xr3:uid="{00000000-0010-0000-0C00-000006000000}" name="SA" dataDxfId="1022"/>
    <tableColumn id="7" xr3:uid="{00000000-0010-0000-0C00-000007000000}" name="TAS" dataDxfId="1021"/>
    <tableColumn id="8" xr3:uid="{00000000-0010-0000-0C00-000008000000}" name="ACT" dataDxfId="1020"/>
    <tableColumn id="9" xr3:uid="{00000000-0010-0000-0C00-000009000000}" name="NT" dataDxfId="1019"/>
    <tableColumn id="10" xr3:uid="{00000000-0010-0000-0C00-00000A000000}" name="National" dataDxfId="1018"/>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J6" totalsRowShown="0" headerRowDxfId="1017" dataDxfId="1015" headerRowBorderDxfId="1016" tableBorderDxfId="1014">
  <autoFilter ref="A2:J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Gender" dataDxfId="1013"/>
    <tableColumn id="2" xr3:uid="{00000000-0010-0000-0D00-000002000000}" name="NSW" dataDxfId="1012"/>
    <tableColumn id="3" xr3:uid="{00000000-0010-0000-0D00-000003000000}" name="VIC" dataDxfId="1011"/>
    <tableColumn id="4" xr3:uid="{00000000-0010-0000-0D00-000004000000}" name="QLD" dataDxfId="1010"/>
    <tableColumn id="5" xr3:uid="{00000000-0010-0000-0D00-000005000000}" name="WA" dataDxfId="1009"/>
    <tableColumn id="6" xr3:uid="{00000000-0010-0000-0D00-000006000000}" name="SA" dataDxfId="1008"/>
    <tableColumn id="7" xr3:uid="{00000000-0010-0000-0D00-000007000000}" name="TAS" dataDxfId="1007"/>
    <tableColumn id="8" xr3:uid="{00000000-0010-0000-0D00-000008000000}" name="ACT" dataDxfId="1006"/>
    <tableColumn id="9" xr3:uid="{00000000-0010-0000-0D00-000009000000}" name="NT" dataDxfId="1005"/>
    <tableColumn id="10" xr3:uid="{00000000-0010-0000-0D00-00000A000000}" name="National" dataDxfId="1004"/>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J6" totalsRowShown="0" headerRowDxfId="1003" dataDxfId="1001" headerRowBorderDxfId="1002" tableBorderDxfId="1000" dataCellStyle="Percent">
  <autoFilter ref="A2:J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E00-000001000000}" name="Gender" dataDxfId="999"/>
    <tableColumn id="2" xr3:uid="{00000000-0010-0000-0E00-000002000000}" name="NSW" dataDxfId="998" dataCellStyle="Percent"/>
    <tableColumn id="3" xr3:uid="{00000000-0010-0000-0E00-000003000000}" name="VIC" dataDxfId="997" dataCellStyle="Percent"/>
    <tableColumn id="4" xr3:uid="{00000000-0010-0000-0E00-000004000000}" name="QLD" dataDxfId="996" dataCellStyle="Percent"/>
    <tableColumn id="5" xr3:uid="{00000000-0010-0000-0E00-000005000000}" name="WA" dataDxfId="995" dataCellStyle="Percent"/>
    <tableColumn id="6" xr3:uid="{00000000-0010-0000-0E00-000006000000}" name="SA" dataDxfId="994" dataCellStyle="Percent"/>
    <tableColumn id="7" xr3:uid="{00000000-0010-0000-0E00-000007000000}" name="TAS" dataDxfId="993" dataCellStyle="Percent"/>
    <tableColumn id="8" xr3:uid="{00000000-0010-0000-0E00-000008000000}" name="ACT" dataDxfId="992" dataCellStyle="Percent"/>
    <tableColumn id="9" xr3:uid="{00000000-0010-0000-0E00-000009000000}" name="NT" dataDxfId="991" dataCellStyle="Percent"/>
    <tableColumn id="10" xr3:uid="{00000000-0010-0000-0E00-00000A000000}" name="National" dataDxfId="990"/>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J6" totalsRowShown="0" headerRowDxfId="989" dataDxfId="987" headerRowBorderDxfId="988" tableBorderDxfId="986">
  <autoFilter ref="A2:J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Gender" dataDxfId="985"/>
    <tableColumn id="2" xr3:uid="{00000000-0010-0000-0F00-000002000000}" name="NSW" dataDxfId="984"/>
    <tableColumn id="3" xr3:uid="{00000000-0010-0000-0F00-000003000000}" name="VIC" dataDxfId="983"/>
    <tableColumn id="4" xr3:uid="{00000000-0010-0000-0F00-000004000000}" name="QLD" dataDxfId="982"/>
    <tableColumn id="5" xr3:uid="{00000000-0010-0000-0F00-000005000000}" name="WA" dataDxfId="981"/>
    <tableColumn id="6" xr3:uid="{00000000-0010-0000-0F00-000006000000}" name="SA" dataDxfId="980"/>
    <tableColumn id="7" xr3:uid="{00000000-0010-0000-0F00-000007000000}" name="TAS" dataDxfId="979"/>
    <tableColumn id="8" xr3:uid="{00000000-0010-0000-0F00-000008000000}" name="ACT" dataDxfId="978"/>
    <tableColumn id="9" xr3:uid="{00000000-0010-0000-0F00-000009000000}" name="NT" dataDxfId="977"/>
    <tableColumn id="10" xr3:uid="{00000000-0010-0000-0F00-00000A000000}" name="National" dataDxfId="976"/>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J6" totalsRowShown="0" headerRowDxfId="975" dataDxfId="973" headerRowBorderDxfId="974" tableBorderDxfId="972" dataCellStyle="Percent">
  <autoFilter ref="A2:J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nder" dataDxfId="971"/>
    <tableColumn id="2" xr3:uid="{00000000-0010-0000-1000-000002000000}" name="NSW" dataDxfId="970" dataCellStyle="Percent"/>
    <tableColumn id="3" xr3:uid="{00000000-0010-0000-1000-000003000000}" name="VIC" dataDxfId="969" dataCellStyle="Percent"/>
    <tableColumn id="4" xr3:uid="{00000000-0010-0000-1000-000004000000}" name="QLD" dataDxfId="968" dataCellStyle="Percent"/>
    <tableColumn id="5" xr3:uid="{00000000-0010-0000-1000-000005000000}" name="WA" dataDxfId="967" dataCellStyle="Percent"/>
    <tableColumn id="6" xr3:uid="{00000000-0010-0000-1000-000006000000}" name="SA" dataDxfId="966" dataCellStyle="Percent"/>
    <tableColumn id="7" xr3:uid="{00000000-0010-0000-1000-000007000000}" name="TAS" dataDxfId="965" dataCellStyle="Percent"/>
    <tableColumn id="8" xr3:uid="{00000000-0010-0000-1000-000008000000}" name="ACT" dataDxfId="964" dataCellStyle="Percent"/>
    <tableColumn id="9" xr3:uid="{00000000-0010-0000-1000-000009000000}" name="NT" dataDxfId="963" dataCellStyle="Percent"/>
    <tableColumn id="10" xr3:uid="{00000000-0010-0000-1000-00000A000000}" name="National" dataDxfId="962"/>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J6" totalsRowShown="0" headerRowDxfId="961" dataDxfId="959" headerRowBorderDxfId="960" tableBorderDxfId="958">
  <autoFilter ref="A2:J6"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100-000001000000}" name="Gender" dataDxfId="957"/>
    <tableColumn id="2" xr3:uid="{00000000-0010-0000-1100-000002000000}" name="NSW" dataDxfId="956"/>
    <tableColumn id="3" xr3:uid="{00000000-0010-0000-1100-000003000000}" name="VIC" dataDxfId="955"/>
    <tableColumn id="4" xr3:uid="{00000000-0010-0000-1100-000004000000}" name="QLD" dataDxfId="954"/>
    <tableColumn id="5" xr3:uid="{00000000-0010-0000-1100-000005000000}" name="WA" dataDxfId="953"/>
    <tableColumn id="6" xr3:uid="{00000000-0010-0000-1100-000006000000}" name="SA" dataDxfId="952"/>
    <tableColumn id="7" xr3:uid="{00000000-0010-0000-1100-000007000000}" name="TAS" dataDxfId="951"/>
    <tableColumn id="8" xr3:uid="{00000000-0010-0000-1100-000008000000}" name="ACT" dataDxfId="950"/>
    <tableColumn id="9" xr3:uid="{00000000-0010-0000-1100-000009000000}" name="NT" dataDxfId="949"/>
    <tableColumn id="10" xr3:uid="{00000000-0010-0000-1100-00000A000000}" name="National" dataDxfId="948"/>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J6" totalsRowShown="0" headerRowDxfId="947" dataDxfId="945" headerRowBorderDxfId="946" tableBorderDxfId="944" dataCellStyle="Percent">
  <autoFilter ref="A2:J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Gender" dataDxfId="943"/>
    <tableColumn id="2" xr3:uid="{00000000-0010-0000-1200-000002000000}" name="NSW" dataDxfId="942" dataCellStyle="Percent"/>
    <tableColumn id="3" xr3:uid="{00000000-0010-0000-1200-000003000000}" name="VIC" dataDxfId="941" dataCellStyle="Percent"/>
    <tableColumn id="4" xr3:uid="{00000000-0010-0000-1200-000004000000}" name="QLD" dataDxfId="940" dataCellStyle="Percent"/>
    <tableColumn id="5" xr3:uid="{00000000-0010-0000-1200-000005000000}" name="WA" dataDxfId="939" dataCellStyle="Percent"/>
    <tableColumn id="6" xr3:uid="{00000000-0010-0000-1200-000006000000}" name="SA" dataDxfId="938" dataCellStyle="Percent"/>
    <tableColumn id="7" xr3:uid="{00000000-0010-0000-1200-000007000000}" name="TAS" dataDxfId="937" dataCellStyle="Percent"/>
    <tableColumn id="8" xr3:uid="{00000000-0010-0000-1200-000008000000}" name="ACT" dataDxfId="936" dataCellStyle="Percent"/>
    <tableColumn id="9" xr3:uid="{00000000-0010-0000-1200-000009000000}" name="NT" dataDxfId="935" dataCellStyle="Percent"/>
    <tableColumn id="10" xr3:uid="{00000000-0010-0000-1200-00000A000000}" name="National" dataDxfId="934"/>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J8" totalsRowShown="0" headerRowDxfId="933" dataDxfId="931" headerRowBorderDxfId="932" tableBorderDxfId="930">
  <autoFilter ref="A2:J8"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300-000001000000}" name="Characteristics" dataDxfId="929"/>
    <tableColumn id="2" xr3:uid="{00000000-0010-0000-1300-000002000000}" name="NSW" dataDxfId="928"/>
    <tableColumn id="3" xr3:uid="{00000000-0010-0000-1300-000003000000}" name="VIC" dataDxfId="927"/>
    <tableColumn id="4" xr3:uid="{00000000-0010-0000-1300-000004000000}" name="QLD" dataDxfId="926"/>
    <tableColumn id="5" xr3:uid="{00000000-0010-0000-1300-000005000000}" name="WA" dataDxfId="925"/>
    <tableColumn id="6" xr3:uid="{00000000-0010-0000-1300-000006000000}" name="SA" dataDxfId="924"/>
    <tableColumn id="7" xr3:uid="{00000000-0010-0000-1300-000007000000}" name="TAS" dataDxfId="923"/>
    <tableColumn id="8" xr3:uid="{00000000-0010-0000-1300-000008000000}" name="ACT" dataDxfId="922"/>
    <tableColumn id="9" xr3:uid="{00000000-0010-0000-1300-000009000000}" name="NT" dataDxfId="921"/>
    <tableColumn id="10" xr3:uid="{00000000-0010-0000-1300-00000A000000}" name="National" dataDxfId="920"/>
  </tableColumns>
  <tableStyleInfo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J8" totalsRowShown="0" headerRowDxfId="919" dataDxfId="917" headerRowBorderDxfId="918" tableBorderDxfId="916">
  <autoFilter ref="A2:J8"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400-000001000000}" name="Characteristics" dataDxfId="915"/>
    <tableColumn id="2" xr3:uid="{00000000-0010-0000-1400-000002000000}" name="NSW" dataDxfId="914"/>
    <tableColumn id="3" xr3:uid="{00000000-0010-0000-1400-000003000000}" name="VIC" dataDxfId="913"/>
    <tableColumn id="4" xr3:uid="{00000000-0010-0000-1400-000004000000}" name="QLD" dataDxfId="912"/>
    <tableColumn id="5" xr3:uid="{00000000-0010-0000-1400-000005000000}" name="WA" dataDxfId="911"/>
    <tableColumn id="6" xr3:uid="{00000000-0010-0000-1400-000006000000}" name="SA" dataDxfId="910"/>
    <tableColumn id="7" xr3:uid="{00000000-0010-0000-1400-000007000000}" name="TAS" dataDxfId="909"/>
    <tableColumn id="8" xr3:uid="{00000000-0010-0000-1400-000008000000}" name="ACT" dataDxfId="908"/>
    <tableColumn id="9" xr3:uid="{00000000-0010-0000-1400-000009000000}" name="NT" dataDxfId="907"/>
    <tableColumn id="10" xr3:uid="{00000000-0010-0000-1400-00000A000000}" name="National" dataDxfId="906"/>
  </tableColumns>
  <tableStyleInfo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J5" totalsRowShown="0" headerRowDxfId="905" dataDxfId="903" headerRowBorderDxfId="904" tableBorderDxfId="902">
  <autoFilter ref="A2:J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500-000001000000}" name="Gender" dataDxfId="901"/>
    <tableColumn id="2" xr3:uid="{00000000-0010-0000-1500-000002000000}" name="NSW" dataDxfId="900"/>
    <tableColumn id="3" xr3:uid="{00000000-0010-0000-1500-000003000000}" name="VIC" dataDxfId="899"/>
    <tableColumn id="4" xr3:uid="{00000000-0010-0000-1500-000004000000}" name="QLD" dataDxfId="898"/>
    <tableColumn id="5" xr3:uid="{00000000-0010-0000-1500-000005000000}" name="WA" dataDxfId="897"/>
    <tableColumn id="6" xr3:uid="{00000000-0010-0000-1500-000006000000}" name="SA" dataDxfId="896"/>
    <tableColumn id="7" xr3:uid="{00000000-0010-0000-1500-000007000000}" name="TAS" dataDxfId="895"/>
    <tableColumn id="8" xr3:uid="{00000000-0010-0000-1500-000008000000}" name="ACT" dataDxfId="894"/>
    <tableColumn id="9" xr3:uid="{00000000-0010-0000-1500-000009000000}" name="NT" dataDxfId="893"/>
    <tableColumn id="10" xr3:uid="{00000000-0010-0000-1500-00000A000000}" name="National" dataDxfId="892"/>
  </tableColumns>
  <tableStyleInfo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J9" totalsRowShown="0" headerRowDxfId="891" dataDxfId="889" headerRowBorderDxfId="890" tableBorderDxfId="888">
  <autoFilter ref="A2:J9"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600-000001000000}" name="Age group" dataDxfId="887"/>
    <tableColumn id="2" xr3:uid="{00000000-0010-0000-1600-000002000000}" name="NSW" dataDxfId="886"/>
    <tableColumn id="3" xr3:uid="{00000000-0010-0000-1600-000003000000}" name="VIC" dataDxfId="885"/>
    <tableColumn id="4" xr3:uid="{00000000-0010-0000-1600-000004000000}" name="QLD" dataDxfId="884"/>
    <tableColumn id="5" xr3:uid="{00000000-0010-0000-1600-000005000000}" name="WA" dataDxfId="883"/>
    <tableColumn id="6" xr3:uid="{00000000-0010-0000-1600-000006000000}" name="SA" dataDxfId="882"/>
    <tableColumn id="7" xr3:uid="{00000000-0010-0000-1600-000007000000}" name="TAS" dataDxfId="881"/>
    <tableColumn id="8" xr3:uid="{00000000-0010-0000-1600-000008000000}" name="ACT" dataDxfId="880"/>
    <tableColumn id="9" xr3:uid="{00000000-0010-0000-1600-000009000000}" name="NT" dataDxfId="879"/>
    <tableColumn id="10" xr3:uid="{00000000-0010-0000-1600-00000A000000}" name="National" dataDxfId="878"/>
  </tableColumns>
  <tableStyleInfo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2:J6" totalsRowShown="0" headerRowDxfId="877" dataDxfId="875" headerRowBorderDxfId="876" tableBorderDxfId="874" dataCellStyle="Percent">
  <autoFilter ref="A2:J6"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700-000001000000}" name=" Agency planning process" dataDxfId="873"/>
    <tableColumn id="2" xr3:uid="{00000000-0010-0000-1700-000002000000}" name="NSW" dataDxfId="872" dataCellStyle="Percent"/>
    <tableColumn id="3" xr3:uid="{00000000-0010-0000-1700-000003000000}" name="VIC" dataDxfId="871" dataCellStyle="Percent"/>
    <tableColumn id="4" xr3:uid="{00000000-0010-0000-1700-000004000000}" name="QLD" dataDxfId="870" dataCellStyle="Percent"/>
    <tableColumn id="5" xr3:uid="{00000000-0010-0000-1700-000005000000}" name="WA" dataDxfId="869" dataCellStyle="Percent"/>
    <tableColumn id="6" xr3:uid="{00000000-0010-0000-1700-000006000000}" name="SA" dataDxfId="868" dataCellStyle="Percent"/>
    <tableColumn id="7" xr3:uid="{00000000-0010-0000-1700-000007000000}" name="TAS" dataDxfId="867" dataCellStyle="Percent"/>
    <tableColumn id="8" xr3:uid="{00000000-0010-0000-1700-000008000000}" name="ACT" dataDxfId="866" dataCellStyle="Percent"/>
    <tableColumn id="9" xr3:uid="{00000000-0010-0000-1700-000009000000}" name="NT" dataDxfId="865" dataCellStyle="Percent"/>
    <tableColumn id="10" xr3:uid="{00000000-0010-0000-1700-00000A000000}" name="National" dataDxfId="864" dataCellStyle="Percent"/>
  </tableColumns>
  <tableStyleInfo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2:J10" totalsRowShown="0" headerRowDxfId="863" dataDxfId="861" headerRowBorderDxfId="862" tableBorderDxfId="860" dataCellStyle="Percent">
  <autoFilter ref="A2:J10"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800-000001000000}" name="Participant breakdown" dataDxfId="859"/>
    <tableColumn id="2" xr3:uid="{00000000-0010-0000-1800-000002000000}" name="NSW" dataDxfId="858" dataCellStyle="Percent"/>
    <tableColumn id="3" xr3:uid="{00000000-0010-0000-1800-000003000000}" name="VIC" dataDxfId="857" dataCellStyle="Percent"/>
    <tableColumn id="4" xr3:uid="{00000000-0010-0000-1800-000004000000}" name="QLD" dataDxfId="856" dataCellStyle="Percent"/>
    <tableColumn id="5" xr3:uid="{00000000-0010-0000-1800-000005000000}" name="WA" dataDxfId="855" dataCellStyle="Percent"/>
    <tableColumn id="6" xr3:uid="{00000000-0010-0000-1800-000006000000}" name="SA" dataDxfId="854" dataCellStyle="Percent"/>
    <tableColumn id="7" xr3:uid="{00000000-0010-0000-1800-000007000000}" name="TAS" dataDxfId="853" dataCellStyle="Percent"/>
    <tableColumn id="8" xr3:uid="{00000000-0010-0000-1800-000008000000}" name="ACT" dataDxfId="852" dataCellStyle="Percent"/>
    <tableColumn id="9" xr3:uid="{00000000-0010-0000-1800-000009000000}" name="NT" dataDxfId="851" dataCellStyle="Percent"/>
    <tableColumn id="10" xr3:uid="{00000000-0010-0000-1800-00000A000000}" name="National" dataDxfId="850" dataCellStyle="Percent"/>
  </tableColumns>
  <tableStyleInfo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2:J7" totalsRowShown="0" headerRowDxfId="849" dataDxfId="847" headerRowBorderDxfId="848" tableBorderDxfId="846">
  <autoFilter ref="A2:J7"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900-000001000000}" name="Plan management" dataDxfId="845"/>
    <tableColumn id="2" xr3:uid="{00000000-0010-0000-1900-000002000000}" name="NSW" dataDxfId="844"/>
    <tableColumn id="3" xr3:uid="{00000000-0010-0000-1900-000003000000}" name="VIC" dataDxfId="843"/>
    <tableColumn id="4" xr3:uid="{00000000-0010-0000-1900-000004000000}" name="QLD" dataDxfId="842"/>
    <tableColumn id="5" xr3:uid="{00000000-0010-0000-1900-000005000000}" name="WA" dataDxfId="841"/>
    <tableColumn id="6" xr3:uid="{00000000-0010-0000-1900-000006000000}" name="SA" dataDxfId="840"/>
    <tableColumn id="7" xr3:uid="{00000000-0010-0000-1900-000007000000}" name="TAS" dataDxfId="839"/>
    <tableColumn id="8" xr3:uid="{00000000-0010-0000-1900-000008000000}" name="ACT" dataDxfId="838"/>
    <tableColumn id="9" xr3:uid="{00000000-0010-0000-1900-000009000000}" name="NT" dataDxfId="837"/>
    <tableColumn id="10" xr3:uid="{00000000-0010-0000-1900-00000A000000}" name="National" dataDxfId="836"/>
  </tableColumns>
  <tableStyleInfo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2:J6" totalsRowShown="0" headerRowDxfId="835" dataDxfId="833" headerRowBorderDxfId="834" tableBorderDxfId="832">
  <autoFilter ref="A2:J6"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A00-000001000000}" name="Plan management" dataDxfId="831"/>
    <tableColumn id="2" xr3:uid="{00000000-0010-0000-1A00-000002000000}" name="NSW" dataDxfId="830"/>
    <tableColumn id="3" xr3:uid="{00000000-0010-0000-1A00-000003000000}" name="VIC" dataDxfId="829"/>
    <tableColumn id="4" xr3:uid="{00000000-0010-0000-1A00-000004000000}" name="QLD" dataDxfId="828"/>
    <tableColumn id="5" xr3:uid="{00000000-0010-0000-1A00-000005000000}" name="WA" dataDxfId="827"/>
    <tableColumn id="6" xr3:uid="{00000000-0010-0000-1A00-000006000000}" name="SA" dataDxfId="826"/>
    <tableColumn id="7" xr3:uid="{00000000-0010-0000-1A00-000007000000}" name="TAS" dataDxfId="825"/>
    <tableColumn id="8" xr3:uid="{00000000-0010-0000-1A00-000008000000}" name="ACT" dataDxfId="824"/>
    <tableColumn id="9" xr3:uid="{00000000-0010-0000-1A00-000009000000}" name="NT" dataDxfId="823"/>
    <tableColumn id="10" xr3:uid="{00000000-0010-0000-1A00-00000A000000}" name="National" dataDxfId="822"/>
  </tableColumns>
  <tableStyleInfo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2:J4" totalsRowShown="0" headerRowDxfId="821" dataDxfId="819" headerRowBorderDxfId="820" tableBorderDxfId="818">
  <autoFilter ref="A2:J4"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Number of plan reassessments" dataDxfId="817"/>
    <tableColumn id="2" xr3:uid="{00000000-0010-0000-1B00-000002000000}" name="NSW" dataDxfId="816"/>
    <tableColumn id="3" xr3:uid="{00000000-0010-0000-1B00-000003000000}" name="VIC" dataDxfId="815"/>
    <tableColumn id="4" xr3:uid="{00000000-0010-0000-1B00-000004000000}" name="QLD" dataDxfId="814"/>
    <tableColumn id="5" xr3:uid="{00000000-0010-0000-1B00-000005000000}" name="WA" dataDxfId="813"/>
    <tableColumn id="6" xr3:uid="{00000000-0010-0000-1B00-000006000000}" name="SA" dataDxfId="812"/>
    <tableColumn id="7" xr3:uid="{00000000-0010-0000-1B00-000007000000}" name="TAS" dataDxfId="811"/>
    <tableColumn id="8" xr3:uid="{00000000-0010-0000-1B00-000008000000}" name="ACT" dataDxfId="810"/>
    <tableColumn id="9" xr3:uid="{00000000-0010-0000-1B00-000009000000}" name="NT" dataDxfId="809"/>
    <tableColumn id="10" xr3:uid="{00000000-0010-0000-1B00-00000A000000}" name="National" dataDxfId="808"/>
  </tableColumns>
  <tableStyleInfo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2:J6" totalsRowShown="0" headerRowDxfId="807" dataDxfId="805" headerRowBorderDxfId="806" tableBorderDxfId="804">
  <autoFilter ref="A2:J6"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Participant complaints" dataDxfId="803"/>
    <tableColumn id="2" xr3:uid="{00000000-0010-0000-1C00-000002000000}" name="NSW" dataDxfId="802"/>
    <tableColumn id="3" xr3:uid="{00000000-0010-0000-1C00-000003000000}" name="VIC" dataDxfId="801"/>
    <tableColumn id="4" xr3:uid="{00000000-0010-0000-1C00-000004000000}" name="QLD" dataDxfId="800"/>
    <tableColumn id="5" xr3:uid="{00000000-0010-0000-1C00-000005000000}" name="WA" dataDxfId="799"/>
    <tableColumn id="6" xr3:uid="{00000000-0010-0000-1C00-000006000000}" name="SA" dataDxfId="798"/>
    <tableColumn id="7" xr3:uid="{00000000-0010-0000-1C00-000007000000}" name="TAS" dataDxfId="797"/>
    <tableColumn id="8" xr3:uid="{00000000-0010-0000-1C00-000008000000}" name="ACT" dataDxfId="796"/>
    <tableColumn id="9" xr3:uid="{00000000-0010-0000-1C00-000009000000}" name="NT" dataDxfId="795"/>
    <tableColumn id="10" xr3:uid="{00000000-0010-0000-1C00-00000A000000}" name="National" dataDxfId="794"/>
  </tableColumns>
  <tableStyleInfo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2:J9" totalsRowShown="0" headerRowDxfId="793" dataDxfId="791" headerRowBorderDxfId="792" tableBorderDxfId="790">
  <autoFilter ref="A2:J9"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D00-000001000000}" name="Plan activation" dataDxfId="789"/>
    <tableColumn id="2" xr3:uid="{00000000-0010-0000-1D00-000002000000}" name="NSW" dataDxfId="788"/>
    <tableColumn id="3" xr3:uid="{00000000-0010-0000-1D00-000003000000}" name="VIC" dataDxfId="787"/>
    <tableColumn id="4" xr3:uid="{00000000-0010-0000-1D00-000004000000}" name="QLD" dataDxfId="786"/>
    <tableColumn id="5" xr3:uid="{00000000-0010-0000-1D00-000005000000}" name="WA" dataDxfId="785"/>
    <tableColumn id="6" xr3:uid="{00000000-0010-0000-1D00-000006000000}" name="SA" dataDxfId="784"/>
    <tableColumn id="7" xr3:uid="{00000000-0010-0000-1D00-000007000000}" name="TAS" dataDxfId="783"/>
    <tableColumn id="8" xr3:uid="{00000000-0010-0000-1D00-000008000000}" name="ACT" dataDxfId="782"/>
    <tableColumn id="9" xr3:uid="{00000000-0010-0000-1D00-000009000000}" name="NT" dataDxfId="781"/>
    <tableColumn id="10" xr3:uid="{00000000-0010-0000-1D00-00000A000000}" name="National" dataDxfId="780"/>
  </tableColumns>
  <tableStyleInfo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2:J5" totalsRowShown="0" headerRowDxfId="779" dataDxfId="777" headerRowBorderDxfId="778" tableBorderDxfId="776">
  <autoFilter ref="A2:J5"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E00-000001000000}" name="Legal entity type" dataDxfId="775"/>
    <tableColumn id="2" xr3:uid="{00000000-0010-0000-1E00-000002000000}" name="NSW" dataDxfId="774"/>
    <tableColumn id="3" xr3:uid="{00000000-0010-0000-1E00-000003000000}" name="VIC" dataDxfId="773"/>
    <tableColumn id="4" xr3:uid="{00000000-0010-0000-1E00-000004000000}" name="QLD" dataDxfId="772"/>
    <tableColumn id="5" xr3:uid="{00000000-0010-0000-1E00-000005000000}" name="WA" dataDxfId="771"/>
    <tableColumn id="6" xr3:uid="{00000000-0010-0000-1E00-000006000000}" name="SA" dataDxfId="770"/>
    <tableColumn id="7" xr3:uid="{00000000-0010-0000-1E00-000007000000}" name="TAS" dataDxfId="769"/>
    <tableColumn id="8" xr3:uid="{00000000-0010-0000-1E00-000008000000}" name="ACT" dataDxfId="768"/>
    <tableColumn id="9" xr3:uid="{00000000-0010-0000-1E00-000009000000}" name="NT" dataDxfId="767"/>
    <tableColumn id="10" xr3:uid="{00000000-0010-0000-1E00-00000A000000}" name="National" dataDxfId="766"/>
  </tableColumns>
  <tableStyleInfo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2:J5" totalsRowShown="0" headerRowDxfId="765" dataDxfId="763" headerRowBorderDxfId="764" tableBorderDxfId="762">
  <autoFilter ref="A2:J5"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F00-000001000000}" name="Legal entity type" dataDxfId="761"/>
    <tableColumn id="2" xr3:uid="{00000000-0010-0000-1F00-000002000000}" name="NSW" dataDxfId="760"/>
    <tableColumn id="3" xr3:uid="{00000000-0010-0000-1F00-000003000000}" name="VIC" dataDxfId="759"/>
    <tableColumn id="4" xr3:uid="{00000000-0010-0000-1F00-000004000000}" name="QLD" dataDxfId="758"/>
    <tableColumn id="5" xr3:uid="{00000000-0010-0000-1F00-000005000000}" name="WA" dataDxfId="757"/>
    <tableColumn id="6" xr3:uid="{00000000-0010-0000-1F00-000006000000}" name="SA" dataDxfId="756"/>
    <tableColumn id="7" xr3:uid="{00000000-0010-0000-1F00-000007000000}" name="TAS" dataDxfId="755"/>
    <tableColumn id="8" xr3:uid="{00000000-0010-0000-1F00-000008000000}" name="ACT" dataDxfId="754"/>
    <tableColumn id="9" xr3:uid="{00000000-0010-0000-1F00-000009000000}" name="NT" dataDxfId="753"/>
    <tableColumn id="10" xr3:uid="{00000000-0010-0000-1F00-00000A000000}" name="National" dataDxfId="752"/>
  </tableColumns>
  <tableStyleInfo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2:J12" totalsRowShown="0" headerRowDxfId="751" dataDxfId="749" headerRowBorderDxfId="750" tableBorderDxfId="748" dataCellStyle="Percent">
  <autoFilter ref="A2:J12"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000-000001000000}" name="Financial year" dataDxfId="747"/>
    <tableColumn id="2" xr3:uid="{00000000-0010-0000-2000-000002000000}" name="NSW" dataDxfId="746" dataCellStyle="Percent"/>
    <tableColumn id="3" xr3:uid="{00000000-0010-0000-2000-000003000000}" name="VIC" dataDxfId="745" dataCellStyle="Percent"/>
    <tableColumn id="4" xr3:uid="{00000000-0010-0000-2000-000004000000}" name="QLD" dataDxfId="744" dataCellStyle="Percent"/>
    <tableColumn id="5" xr3:uid="{00000000-0010-0000-2000-000005000000}" name="WA" dataDxfId="743" dataCellStyle="Percent"/>
    <tableColumn id="6" xr3:uid="{00000000-0010-0000-2000-000006000000}" name="SA" dataDxfId="742" dataCellStyle="Percent"/>
    <tableColumn id="7" xr3:uid="{00000000-0010-0000-2000-000007000000}" name="TAS" dataDxfId="741" dataCellStyle="Percent"/>
    <tableColumn id="8" xr3:uid="{00000000-0010-0000-2000-000008000000}" name="ACT" dataDxfId="740" dataCellStyle="Percent"/>
    <tableColumn id="9" xr3:uid="{00000000-0010-0000-2000-000009000000}" name="NT" dataDxfId="739" dataCellStyle="Percent"/>
    <tableColumn id="10" xr3:uid="{00000000-0010-0000-2000-00000A000000}" name="National" dataDxfId="738" dataCellStyle="Percent"/>
  </tableColumns>
  <tableStyleInfo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2:J12" totalsRowShown="0" headerRowDxfId="737" dataDxfId="736" tableBorderDxfId="735" dataCellStyle="Percent">
  <autoFilter ref="A2:J12"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Financial year" dataDxfId="734"/>
    <tableColumn id="2" xr3:uid="{00000000-0010-0000-2100-000002000000}" name="NSW" dataDxfId="733" dataCellStyle="Percent"/>
    <tableColumn id="3" xr3:uid="{00000000-0010-0000-2100-000003000000}" name="VIC" dataDxfId="732" dataCellStyle="Percent"/>
    <tableColumn id="4" xr3:uid="{00000000-0010-0000-2100-000004000000}" name="QLD" dataDxfId="731" dataCellStyle="Percent"/>
    <tableColumn id="5" xr3:uid="{00000000-0010-0000-2100-000005000000}" name="WA" dataDxfId="730" dataCellStyle="Percent"/>
    <tableColumn id="6" xr3:uid="{00000000-0010-0000-2100-000006000000}" name="SA" dataDxfId="729" dataCellStyle="Percent"/>
    <tableColumn id="7" xr3:uid="{00000000-0010-0000-2100-000007000000}" name="TAS" dataDxfId="728" dataCellStyle="Percent"/>
    <tableColumn id="8" xr3:uid="{00000000-0010-0000-2100-000008000000}" name="ACT" dataDxfId="727" dataCellStyle="Percent"/>
    <tableColumn id="9" xr3:uid="{00000000-0010-0000-2100-000009000000}" name="NT" dataDxfId="726" dataCellStyle="Percent"/>
    <tableColumn id="10" xr3:uid="{00000000-0010-0000-2100-00000A000000}" name="National" dataDxfId="725" dataCellStyle="Percent"/>
  </tableColumns>
  <tableStyleInfo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2:J6" totalsRowShown="0" headerRowDxfId="724" dataDxfId="722" headerRowBorderDxfId="723" tableBorderDxfId="721">
  <autoFilter ref="A2:J6"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200-000001000000}" name="Gender" dataDxfId="720"/>
    <tableColumn id="2" xr3:uid="{00000000-0010-0000-2200-000002000000}" name="NSW" dataDxfId="719"/>
    <tableColumn id="3" xr3:uid="{00000000-0010-0000-2200-000003000000}" name="VIC" dataDxfId="718"/>
    <tableColumn id="4" xr3:uid="{00000000-0010-0000-2200-000004000000}" name="QLD" dataDxfId="717"/>
    <tableColumn id="5" xr3:uid="{00000000-0010-0000-2200-000005000000}" name="WA" dataDxfId="716"/>
    <tableColumn id="6" xr3:uid="{00000000-0010-0000-2200-000006000000}" name="SA" dataDxfId="715"/>
    <tableColumn id="7" xr3:uid="{00000000-0010-0000-2200-000007000000}" name="TAS" dataDxfId="714"/>
    <tableColumn id="8" xr3:uid="{00000000-0010-0000-2200-000008000000}" name="ACT" dataDxfId="713"/>
    <tableColumn id="9" xr3:uid="{00000000-0010-0000-2200-000009000000}" name="NT" dataDxfId="712"/>
    <tableColumn id="10" xr3:uid="{00000000-0010-0000-2200-00000A000000}" name="National" dataDxfId="711"/>
  </tableColumns>
  <tableStyleInfo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2:J6" totalsRowShown="0" headerRowDxfId="710" dataDxfId="708" headerRowBorderDxfId="709" tableBorderDxfId="707">
  <autoFilter ref="A2:J6"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300-000001000000}" name="Gender" dataDxfId="706"/>
    <tableColumn id="2" xr3:uid="{00000000-0010-0000-2300-000002000000}" name="NSW" dataDxfId="705"/>
    <tableColumn id="3" xr3:uid="{00000000-0010-0000-2300-000003000000}" name="VIC" dataDxfId="704"/>
    <tableColumn id="4" xr3:uid="{00000000-0010-0000-2300-000004000000}" name="QLD" dataDxfId="703"/>
    <tableColumn id="5" xr3:uid="{00000000-0010-0000-2300-000005000000}" name="WA" dataDxfId="702"/>
    <tableColumn id="6" xr3:uid="{00000000-0010-0000-2300-000006000000}" name="SA" dataDxfId="701"/>
    <tableColumn id="7" xr3:uid="{00000000-0010-0000-2300-000007000000}" name="TAS" dataDxfId="700"/>
    <tableColumn id="8" xr3:uid="{00000000-0010-0000-2300-000008000000}" name="ACT" dataDxfId="699"/>
    <tableColumn id="9" xr3:uid="{00000000-0010-0000-2300-000009000000}" name="NT" dataDxfId="698"/>
    <tableColumn id="10" xr3:uid="{00000000-0010-0000-2300-00000A000000}" name="National" dataDxfId="697"/>
  </tableColumns>
  <tableStyleInfo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2:J12" totalsRowShown="0" headerRowDxfId="696" dataDxfId="694" headerRowBorderDxfId="695" tableBorderDxfId="693">
  <autoFilter ref="A2:J12"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400-000001000000}" name="Age group" dataDxfId="692"/>
    <tableColumn id="2" xr3:uid="{00000000-0010-0000-2400-000002000000}" name="NSW" dataDxfId="691"/>
    <tableColumn id="3" xr3:uid="{00000000-0010-0000-2400-000003000000}" name="VIC" dataDxfId="690"/>
    <tableColumn id="4" xr3:uid="{00000000-0010-0000-2400-000004000000}" name="QLD" dataDxfId="689"/>
    <tableColumn id="5" xr3:uid="{00000000-0010-0000-2400-000005000000}" name="WA" dataDxfId="688"/>
    <tableColumn id="6" xr3:uid="{00000000-0010-0000-2400-000006000000}" name="SA" dataDxfId="687"/>
    <tableColumn id="7" xr3:uid="{00000000-0010-0000-2400-000007000000}" name="TAS" dataDxfId="686"/>
    <tableColumn id="8" xr3:uid="{00000000-0010-0000-2400-000008000000}" name="ACT" dataDxfId="685"/>
    <tableColumn id="9" xr3:uid="{00000000-0010-0000-2400-000009000000}" name="NT" dataDxfId="684"/>
    <tableColumn id="10" xr3:uid="{00000000-0010-0000-2400-00000A000000}" name="National" dataDxfId="683"/>
  </tableColumns>
  <tableStyleInfo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2:J12" totalsRowShown="0" headerRowDxfId="682" dataDxfId="680" headerRowBorderDxfId="681" tableBorderDxfId="679">
  <autoFilter ref="A2:J12"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500-000001000000}" name="Age group" dataDxfId="678"/>
    <tableColumn id="2" xr3:uid="{00000000-0010-0000-2500-000002000000}" name="NSW" dataDxfId="677"/>
    <tableColumn id="3" xr3:uid="{00000000-0010-0000-2500-000003000000}" name="VIC" dataDxfId="676"/>
    <tableColumn id="4" xr3:uid="{00000000-0010-0000-2500-000004000000}" name="QLD" dataDxfId="675"/>
    <tableColumn id="5" xr3:uid="{00000000-0010-0000-2500-000005000000}" name="WA" dataDxfId="674"/>
    <tableColumn id="6" xr3:uid="{00000000-0010-0000-2500-000006000000}" name="SA" dataDxfId="673"/>
    <tableColumn id="7" xr3:uid="{00000000-0010-0000-2500-000007000000}" name="TAS" dataDxfId="672"/>
    <tableColumn id="8" xr3:uid="{00000000-0010-0000-2500-000008000000}" name="ACT" dataDxfId="671"/>
    <tableColumn id="9" xr3:uid="{00000000-0010-0000-2500-000009000000}" name="NT" dataDxfId="670"/>
    <tableColumn id="10" xr3:uid="{00000000-0010-0000-2500-00000A000000}" name="National" dataDxfId="669"/>
  </tableColumns>
  <tableStyleInfo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2:J19" totalsRowShown="0" headerRowDxfId="668" dataDxfId="666" headerRowBorderDxfId="667" tableBorderDxfId="665">
  <autoFilter ref="A2:J19"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600-000001000000}" name="Primary disability group" dataDxfId="664"/>
    <tableColumn id="2" xr3:uid="{00000000-0010-0000-2600-000002000000}" name="NSW" dataDxfId="663"/>
    <tableColumn id="3" xr3:uid="{00000000-0010-0000-2600-000003000000}" name="VIC" dataDxfId="662"/>
    <tableColumn id="4" xr3:uid="{00000000-0010-0000-2600-000004000000}" name="QLD" dataDxfId="661"/>
    <tableColumn id="5" xr3:uid="{00000000-0010-0000-2600-000005000000}" name="WA" dataDxfId="660"/>
    <tableColumn id="6" xr3:uid="{00000000-0010-0000-2600-000006000000}" name="SA" dataDxfId="659"/>
    <tableColumn id="7" xr3:uid="{00000000-0010-0000-2600-000007000000}" name="TAS" dataDxfId="658"/>
    <tableColumn id="8" xr3:uid="{00000000-0010-0000-2600-000008000000}" name="ACT" dataDxfId="657"/>
    <tableColumn id="9" xr3:uid="{00000000-0010-0000-2600-000009000000}" name="NT" dataDxfId="656"/>
    <tableColumn id="10" xr3:uid="{00000000-0010-0000-2600-00000A000000}" name="National" dataDxfId="655"/>
  </tableColumns>
  <tableStyleInfo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2:J19" totalsRowShown="0" headerRowDxfId="654" dataDxfId="652" headerRowBorderDxfId="653" tableBorderDxfId="651">
  <autoFilter ref="A2:J19"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700-000001000000}" name="Primary disability group" dataDxfId="650"/>
    <tableColumn id="2" xr3:uid="{00000000-0010-0000-2700-000002000000}" name="NSW" dataDxfId="649"/>
    <tableColumn id="3" xr3:uid="{00000000-0010-0000-2700-000003000000}" name="VIC" dataDxfId="648"/>
    <tableColumn id="4" xr3:uid="{00000000-0010-0000-2700-000004000000}" name="QLD" dataDxfId="647"/>
    <tableColumn id="5" xr3:uid="{00000000-0010-0000-2700-000005000000}" name="WA" dataDxfId="646"/>
    <tableColumn id="6" xr3:uid="{00000000-0010-0000-2700-000006000000}" name="SA" dataDxfId="645"/>
    <tableColumn id="7" xr3:uid="{00000000-0010-0000-2700-000007000000}" name="TAS" dataDxfId="644"/>
    <tableColumn id="8" xr3:uid="{00000000-0010-0000-2700-000008000000}" name="ACT" dataDxfId="643"/>
    <tableColumn id="9" xr3:uid="{00000000-0010-0000-2700-000009000000}" name="NT" dataDxfId="642"/>
    <tableColumn id="10" xr3:uid="{00000000-0010-0000-2700-00000A000000}" name="National" dataDxfId="641"/>
  </tableColumns>
  <tableStyleInfo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2:J18" totalsRowShown="0" headerRowDxfId="640" dataDxfId="638" headerRowBorderDxfId="639" tableBorderDxfId="637">
  <autoFilter ref="A2:J18"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800-000001000000}" name="Reported level of function" dataDxfId="636"/>
    <tableColumn id="2" xr3:uid="{00000000-0010-0000-2800-000002000000}" name="NSW" dataDxfId="635"/>
    <tableColumn id="3" xr3:uid="{00000000-0010-0000-2800-000003000000}" name="VIC" dataDxfId="634"/>
    <tableColumn id="4" xr3:uid="{00000000-0010-0000-2800-000004000000}" name="QLD" dataDxfId="633"/>
    <tableColumn id="5" xr3:uid="{00000000-0010-0000-2800-000005000000}" name="WA" dataDxfId="632"/>
    <tableColumn id="6" xr3:uid="{00000000-0010-0000-2800-000006000000}" name="SA" dataDxfId="631"/>
    <tableColumn id="7" xr3:uid="{00000000-0010-0000-2800-000007000000}" name="TAS" dataDxfId="630"/>
    <tableColumn id="8" xr3:uid="{00000000-0010-0000-2800-000008000000}" name="ACT" dataDxfId="629"/>
    <tableColumn id="9" xr3:uid="{00000000-0010-0000-2800-000009000000}" name="NT" dataDxfId="628"/>
    <tableColumn id="10" xr3:uid="{00000000-0010-0000-2800-00000A000000}" name="National" dataDxfId="627"/>
  </tableColumns>
  <tableStyleInfo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2:J18" totalsRowShown="0" headerRowDxfId="626" dataDxfId="625" tableBorderDxfId="624">
  <autoFilter ref="A2:J18"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900-000001000000}" name="Support category" dataDxfId="623"/>
    <tableColumn id="2" xr3:uid="{00000000-0010-0000-2900-000002000000}" name="NSW" dataDxfId="622"/>
    <tableColumn id="3" xr3:uid="{00000000-0010-0000-2900-000003000000}" name="VIC" dataDxfId="621"/>
    <tableColumn id="4" xr3:uid="{00000000-0010-0000-2900-000004000000}" name="QLD" dataDxfId="620"/>
    <tableColumn id="5" xr3:uid="{00000000-0010-0000-2900-000005000000}" name="WA" dataDxfId="619"/>
    <tableColumn id="6" xr3:uid="{00000000-0010-0000-2900-000006000000}" name="SA" dataDxfId="618"/>
    <tableColumn id="7" xr3:uid="{00000000-0010-0000-2900-000007000000}" name="TAS" dataDxfId="617"/>
    <tableColumn id="8" xr3:uid="{00000000-0010-0000-2900-000008000000}" name="ACT" dataDxfId="616"/>
    <tableColumn id="9" xr3:uid="{00000000-0010-0000-2900-000009000000}" name="NT" dataDxfId="615"/>
    <tableColumn id="10" xr3:uid="{00000000-0010-0000-2900-00000A000000}" name="National" dataDxfId="614"/>
  </tableColumns>
  <tableStyleInfo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2:J6" totalsRowShown="0" headerRowDxfId="613" dataDxfId="611" headerRowBorderDxfId="612" tableBorderDxfId="610">
  <autoFilter ref="A2:J6"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A00-000001000000}" name="Gender" dataDxfId="609"/>
    <tableColumn id="2" xr3:uid="{00000000-0010-0000-2A00-000002000000}" name="NSW" dataDxfId="608"/>
    <tableColumn id="3" xr3:uid="{00000000-0010-0000-2A00-000003000000}" name="VIC" dataDxfId="607"/>
    <tableColumn id="4" xr3:uid="{00000000-0010-0000-2A00-000004000000}" name="QLD" dataDxfId="606"/>
    <tableColumn id="5" xr3:uid="{00000000-0010-0000-2A00-000005000000}" name="WA" dataDxfId="605"/>
    <tableColumn id="6" xr3:uid="{00000000-0010-0000-2A00-000006000000}" name="SA" dataDxfId="604"/>
    <tableColumn id="7" xr3:uid="{00000000-0010-0000-2A00-000007000000}" name="TAS" dataDxfId="603"/>
    <tableColumn id="8" xr3:uid="{00000000-0010-0000-2A00-000008000000}" name="ACT" dataDxfId="602"/>
    <tableColumn id="9" xr3:uid="{00000000-0010-0000-2A00-000009000000}" name="NT" dataDxfId="601"/>
    <tableColumn id="10" xr3:uid="{00000000-0010-0000-2A00-00000A000000}" name="National" dataDxfId="600"/>
  </tableColumns>
  <tableStyleInfo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2:J6" totalsRowShown="0" headerRowDxfId="599" dataDxfId="597" headerRowBorderDxfId="598" tableBorderDxfId="596">
  <autoFilter ref="A2:J6"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B00-000001000000}" name="Gender" dataDxfId="595"/>
    <tableColumn id="2" xr3:uid="{00000000-0010-0000-2B00-000002000000}" name="NSW" dataDxfId="594"/>
    <tableColumn id="3" xr3:uid="{00000000-0010-0000-2B00-000003000000}" name="VIC" dataDxfId="593"/>
    <tableColumn id="4" xr3:uid="{00000000-0010-0000-2B00-000004000000}" name="QLD" dataDxfId="592"/>
    <tableColumn id="5" xr3:uid="{00000000-0010-0000-2B00-000005000000}" name="WA" dataDxfId="591"/>
    <tableColumn id="6" xr3:uid="{00000000-0010-0000-2B00-000006000000}" name="SA" dataDxfId="590"/>
    <tableColumn id="7" xr3:uid="{00000000-0010-0000-2B00-000007000000}" name="TAS" dataDxfId="589"/>
    <tableColumn id="8" xr3:uid="{00000000-0010-0000-2B00-000008000000}" name="ACT" dataDxfId="588"/>
    <tableColumn id="9" xr3:uid="{00000000-0010-0000-2B00-000009000000}" name="NT" dataDxfId="587"/>
    <tableColumn id="10" xr3:uid="{00000000-0010-0000-2B00-00000A000000}" name="National" dataDxfId="586"/>
  </tableColumns>
  <tableStyleInfo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2:J12" totalsRowShown="0" headerRowDxfId="585" dataDxfId="583" headerRowBorderDxfId="584" tableBorderDxfId="582">
  <autoFilter ref="A2:J12"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C00-000001000000}" name="Age group" dataDxfId="581"/>
    <tableColumn id="2" xr3:uid="{00000000-0010-0000-2C00-000002000000}" name="NSW" dataDxfId="580"/>
    <tableColumn id="3" xr3:uid="{00000000-0010-0000-2C00-000003000000}" name="VIC" dataDxfId="579"/>
    <tableColumn id="4" xr3:uid="{00000000-0010-0000-2C00-000004000000}" name="QLD" dataDxfId="578"/>
    <tableColumn id="5" xr3:uid="{00000000-0010-0000-2C00-000005000000}" name="WA" dataDxfId="577"/>
    <tableColumn id="6" xr3:uid="{00000000-0010-0000-2C00-000006000000}" name="SA" dataDxfId="576"/>
    <tableColumn id="7" xr3:uid="{00000000-0010-0000-2C00-000007000000}" name="TAS" dataDxfId="575"/>
    <tableColumn id="8" xr3:uid="{00000000-0010-0000-2C00-000008000000}" name="ACT" dataDxfId="574"/>
    <tableColumn id="9" xr3:uid="{00000000-0010-0000-2C00-000009000000}" name="NT" dataDxfId="573"/>
    <tableColumn id="10" xr3:uid="{00000000-0010-0000-2C00-00000A000000}" name="National" dataDxfId="572"/>
  </tableColumns>
  <tableStyleInfo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2:J12" totalsRowShown="0" headerRowDxfId="571" dataDxfId="569" headerRowBorderDxfId="570" tableBorderDxfId="568">
  <autoFilter ref="A2:J12"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D00-000001000000}" name="Age group" dataDxfId="567"/>
    <tableColumn id="2" xr3:uid="{00000000-0010-0000-2D00-000002000000}" name="NSW" dataDxfId="566"/>
    <tableColumn id="3" xr3:uid="{00000000-0010-0000-2D00-000003000000}" name="VIC" dataDxfId="565"/>
    <tableColumn id="4" xr3:uid="{00000000-0010-0000-2D00-000004000000}" name="QLD" dataDxfId="564"/>
    <tableColumn id="5" xr3:uid="{00000000-0010-0000-2D00-000005000000}" name="WA" dataDxfId="563"/>
    <tableColumn id="6" xr3:uid="{00000000-0010-0000-2D00-000006000000}" name="SA" dataDxfId="562"/>
    <tableColumn id="7" xr3:uid="{00000000-0010-0000-2D00-000007000000}" name="TAS" dataDxfId="561"/>
    <tableColumn id="8" xr3:uid="{00000000-0010-0000-2D00-000008000000}" name="ACT" dataDxfId="560"/>
    <tableColumn id="9" xr3:uid="{00000000-0010-0000-2D00-000009000000}" name="NT" dataDxfId="559"/>
    <tableColumn id="10" xr3:uid="{00000000-0010-0000-2D00-00000A000000}" name="National" dataDxfId="558"/>
  </tableColumns>
  <tableStyleInfo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2:J19" totalsRowShown="0" headerRowDxfId="557" dataDxfId="555" headerRowBorderDxfId="556" tableBorderDxfId="554">
  <autoFilter ref="A2:J19"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E00-000001000000}" name="Primary disability group" dataDxfId="553"/>
    <tableColumn id="2" xr3:uid="{00000000-0010-0000-2E00-000002000000}" name="NSW" dataDxfId="552"/>
    <tableColumn id="3" xr3:uid="{00000000-0010-0000-2E00-000003000000}" name="VIC" dataDxfId="551"/>
    <tableColumn id="4" xr3:uid="{00000000-0010-0000-2E00-000004000000}" name="QLD" dataDxfId="550"/>
    <tableColumn id="5" xr3:uid="{00000000-0010-0000-2E00-000005000000}" name="WA" dataDxfId="549"/>
    <tableColumn id="6" xr3:uid="{00000000-0010-0000-2E00-000006000000}" name="SA" dataDxfId="548"/>
    <tableColumn id="7" xr3:uid="{00000000-0010-0000-2E00-000007000000}" name="TAS" dataDxfId="547"/>
    <tableColumn id="8" xr3:uid="{00000000-0010-0000-2E00-000008000000}" name="ACT" dataDxfId="546"/>
    <tableColumn id="9" xr3:uid="{00000000-0010-0000-2E00-000009000000}" name="NT" dataDxfId="545"/>
    <tableColumn id="10" xr3:uid="{00000000-0010-0000-2E00-00000A000000}" name="National" dataDxfId="544"/>
  </tableColumns>
  <tableStyleInfo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2:J19" totalsRowShown="0" headerRowDxfId="543" dataDxfId="541" headerRowBorderDxfId="542" tableBorderDxfId="540">
  <autoFilter ref="A2:J19"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Primary disability group" dataDxfId="539"/>
    <tableColumn id="2" xr3:uid="{00000000-0010-0000-2F00-000002000000}" name="NSW" dataDxfId="538"/>
    <tableColumn id="3" xr3:uid="{00000000-0010-0000-2F00-000003000000}" name="VIC" dataDxfId="537"/>
    <tableColumn id="4" xr3:uid="{00000000-0010-0000-2F00-000004000000}" name="QLD" dataDxfId="536"/>
    <tableColumn id="5" xr3:uid="{00000000-0010-0000-2F00-000005000000}" name="WA" dataDxfId="535"/>
    <tableColumn id="6" xr3:uid="{00000000-0010-0000-2F00-000006000000}" name="SA" dataDxfId="534"/>
    <tableColumn id="7" xr3:uid="{00000000-0010-0000-2F00-000007000000}" name="TAS" dataDxfId="533"/>
    <tableColumn id="8" xr3:uid="{00000000-0010-0000-2F00-000008000000}" name="ACT" dataDxfId="532"/>
    <tableColumn id="9" xr3:uid="{00000000-0010-0000-2F00-000009000000}" name="NT" dataDxfId="531"/>
    <tableColumn id="10" xr3:uid="{00000000-0010-0000-2F00-00000A000000}" name="National" dataDxfId="530"/>
  </tableColumns>
  <tableStyleInfo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2:J18" totalsRowShown="0" headerRowDxfId="529" dataDxfId="527" headerRowBorderDxfId="528" tableBorderDxfId="526">
  <autoFilter ref="A2:J18"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000-000001000000}" name="Reported level of function" dataDxfId="525"/>
    <tableColumn id="2" xr3:uid="{00000000-0010-0000-3000-000002000000}" name="NSW" dataDxfId="524"/>
    <tableColumn id="3" xr3:uid="{00000000-0010-0000-3000-000003000000}" name="VIC" dataDxfId="523"/>
    <tableColumn id="4" xr3:uid="{00000000-0010-0000-3000-000004000000}" name="QLD" dataDxfId="522"/>
    <tableColumn id="5" xr3:uid="{00000000-0010-0000-3000-000005000000}" name="WA" dataDxfId="521"/>
    <tableColumn id="6" xr3:uid="{00000000-0010-0000-3000-000006000000}" name="SA" dataDxfId="520"/>
    <tableColumn id="7" xr3:uid="{00000000-0010-0000-3000-000007000000}" name="TAS" dataDxfId="519"/>
    <tableColumn id="8" xr3:uid="{00000000-0010-0000-3000-000008000000}" name="ACT" dataDxfId="518"/>
    <tableColumn id="9" xr3:uid="{00000000-0010-0000-3000-000009000000}" name="NT" dataDxfId="517"/>
    <tableColumn id="10" xr3:uid="{00000000-0010-0000-3000-00000A000000}" name="National" dataDxfId="516"/>
  </tableColumns>
  <tableStyleInfo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2:J18" totalsRowShown="0" headerRowDxfId="515" dataDxfId="514" tableBorderDxfId="513">
  <autoFilter ref="A2:J18"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100-000001000000}" name="Support category" dataDxfId="512"/>
    <tableColumn id="2" xr3:uid="{00000000-0010-0000-3100-000002000000}" name="NSW" dataDxfId="511"/>
    <tableColumn id="3" xr3:uid="{00000000-0010-0000-3100-000003000000}" name="VIC" dataDxfId="510"/>
    <tableColumn id="4" xr3:uid="{00000000-0010-0000-3100-000004000000}" name="QLD" dataDxfId="509"/>
    <tableColumn id="5" xr3:uid="{00000000-0010-0000-3100-000005000000}" name="WA" dataDxfId="508"/>
    <tableColumn id="6" xr3:uid="{00000000-0010-0000-3100-000006000000}" name="SA" dataDxfId="507"/>
    <tableColumn id="7" xr3:uid="{00000000-0010-0000-3100-000007000000}" name="TAS" dataDxfId="506"/>
    <tableColumn id="8" xr3:uid="{00000000-0010-0000-3100-000008000000}" name="ACT" dataDxfId="505"/>
    <tableColumn id="9" xr3:uid="{00000000-0010-0000-3100-000009000000}" name="NT" dataDxfId="504"/>
    <tableColumn id="10" xr3:uid="{00000000-0010-0000-3100-00000A000000}" name="National" dataDxfId="503"/>
  </tableColumns>
  <tableStyleInfo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2:J6" totalsRowShown="0" headerRowDxfId="502" dataDxfId="500" headerRowBorderDxfId="501" tableBorderDxfId="499">
  <autoFilter ref="A2:J6"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200-000001000000}" name="Gender" dataDxfId="498"/>
    <tableColumn id="2" xr3:uid="{00000000-0010-0000-3200-000002000000}" name="NSW" dataDxfId="497"/>
    <tableColumn id="3" xr3:uid="{00000000-0010-0000-3200-000003000000}" name="VIC" dataDxfId="496"/>
    <tableColumn id="4" xr3:uid="{00000000-0010-0000-3200-000004000000}" name="QLD" dataDxfId="495"/>
    <tableColumn id="5" xr3:uid="{00000000-0010-0000-3200-000005000000}" name="WA" dataDxfId="494"/>
    <tableColumn id="6" xr3:uid="{00000000-0010-0000-3200-000006000000}" name="SA" dataDxfId="493"/>
    <tableColumn id="7" xr3:uid="{00000000-0010-0000-3200-000007000000}" name="TAS" dataDxfId="492"/>
    <tableColumn id="8" xr3:uid="{00000000-0010-0000-3200-000008000000}" name="ACT" dataDxfId="491"/>
    <tableColumn id="9" xr3:uid="{00000000-0010-0000-3200-000009000000}" name="NT" dataDxfId="490"/>
    <tableColumn id="10" xr3:uid="{00000000-0010-0000-3200-00000A000000}" name="National" dataDxfId="489"/>
  </tableColumns>
  <tableStyleInfo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2:J6" totalsRowShown="0" headerRowDxfId="488" dataDxfId="486" headerRowBorderDxfId="487" tableBorderDxfId="485">
  <autoFilter ref="A2:J6"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300-000001000000}" name="Gender" dataDxfId="484"/>
    <tableColumn id="2" xr3:uid="{00000000-0010-0000-3300-000002000000}" name="NSW" dataDxfId="483"/>
    <tableColumn id="3" xr3:uid="{00000000-0010-0000-3300-000003000000}" name="VIC" dataDxfId="482"/>
    <tableColumn id="4" xr3:uid="{00000000-0010-0000-3300-000004000000}" name="QLD" dataDxfId="481"/>
    <tableColumn id="5" xr3:uid="{00000000-0010-0000-3300-000005000000}" name="WA" dataDxfId="480"/>
    <tableColumn id="6" xr3:uid="{00000000-0010-0000-3300-000006000000}" name="SA" dataDxfId="479"/>
    <tableColumn id="7" xr3:uid="{00000000-0010-0000-3300-000007000000}" name="TAS" dataDxfId="478"/>
    <tableColumn id="8" xr3:uid="{00000000-0010-0000-3300-000008000000}" name="ACT" dataDxfId="477"/>
    <tableColumn id="9" xr3:uid="{00000000-0010-0000-3300-000009000000}" name="NT" dataDxfId="476"/>
    <tableColumn id="10" xr3:uid="{00000000-0010-0000-3300-00000A000000}" name="National" dataDxfId="475"/>
  </tableColumns>
  <tableStyleInfo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2:J12" totalsRowShown="0" headerRowDxfId="474" dataDxfId="472" headerRowBorderDxfId="473" tableBorderDxfId="471">
  <autoFilter ref="A2:J12"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400-000001000000}" name="Age group" dataDxfId="470"/>
    <tableColumn id="2" xr3:uid="{00000000-0010-0000-3400-000002000000}" name="NSW" dataDxfId="469"/>
    <tableColumn id="3" xr3:uid="{00000000-0010-0000-3400-000003000000}" name="VIC" dataDxfId="468"/>
    <tableColumn id="4" xr3:uid="{00000000-0010-0000-3400-000004000000}" name="QLD" dataDxfId="467"/>
    <tableColumn id="5" xr3:uid="{00000000-0010-0000-3400-000005000000}" name="WA" dataDxfId="466"/>
    <tableColumn id="6" xr3:uid="{00000000-0010-0000-3400-000006000000}" name="SA" dataDxfId="465"/>
    <tableColumn id="7" xr3:uid="{00000000-0010-0000-3400-000007000000}" name="TAS" dataDxfId="464"/>
    <tableColumn id="8" xr3:uid="{00000000-0010-0000-3400-000008000000}" name="ACT" dataDxfId="463"/>
    <tableColumn id="9" xr3:uid="{00000000-0010-0000-3400-000009000000}" name="NT" dataDxfId="462"/>
    <tableColumn id="10" xr3:uid="{00000000-0010-0000-3400-00000A000000}" name="National" dataDxfId="461"/>
  </tableColumns>
  <tableStyleInfo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2:J12" totalsRowShown="0" headerRowDxfId="460" dataDxfId="458" headerRowBorderDxfId="459" tableBorderDxfId="457">
  <autoFilter ref="A2:J12"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Age group" dataDxfId="456"/>
    <tableColumn id="2" xr3:uid="{00000000-0010-0000-3500-000002000000}" name="NSW" dataDxfId="455"/>
    <tableColumn id="3" xr3:uid="{00000000-0010-0000-3500-000003000000}" name="VIC" dataDxfId="454"/>
    <tableColumn id="4" xr3:uid="{00000000-0010-0000-3500-000004000000}" name="QLD" dataDxfId="453"/>
    <tableColumn id="5" xr3:uid="{00000000-0010-0000-3500-000005000000}" name="WA" dataDxfId="452"/>
    <tableColumn id="6" xr3:uid="{00000000-0010-0000-3500-000006000000}" name="SA" dataDxfId="451"/>
    <tableColumn id="7" xr3:uid="{00000000-0010-0000-3500-000007000000}" name="TAS" dataDxfId="450"/>
    <tableColumn id="8" xr3:uid="{00000000-0010-0000-3500-000008000000}" name="ACT" dataDxfId="449"/>
    <tableColumn id="9" xr3:uid="{00000000-0010-0000-3500-000009000000}" name="NT" dataDxfId="448"/>
    <tableColumn id="10" xr3:uid="{00000000-0010-0000-3500-00000A000000}" name="National" dataDxfId="447"/>
  </tableColumns>
  <tableStyleInfo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2:J19" totalsRowShown="0" headerRowDxfId="446" dataDxfId="444" headerRowBorderDxfId="445" tableBorderDxfId="443">
  <autoFilter ref="A2:J19"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600-000001000000}" name="Primary disability group" dataDxfId="442"/>
    <tableColumn id="2" xr3:uid="{00000000-0010-0000-3600-000002000000}" name="NSW" dataDxfId="441"/>
    <tableColumn id="3" xr3:uid="{00000000-0010-0000-3600-000003000000}" name="VIC" dataDxfId="440"/>
    <tableColumn id="4" xr3:uid="{00000000-0010-0000-3600-000004000000}" name="QLD" dataDxfId="439"/>
    <tableColumn id="5" xr3:uid="{00000000-0010-0000-3600-000005000000}" name="WA" dataDxfId="438"/>
    <tableColumn id="6" xr3:uid="{00000000-0010-0000-3600-000006000000}" name="SA" dataDxfId="437"/>
    <tableColumn id="7" xr3:uid="{00000000-0010-0000-3600-000007000000}" name="TAS" dataDxfId="436"/>
    <tableColumn id="8" xr3:uid="{00000000-0010-0000-3600-000008000000}" name="ACT" dataDxfId="435"/>
    <tableColumn id="9" xr3:uid="{00000000-0010-0000-3600-000009000000}" name="NT" dataDxfId="434"/>
    <tableColumn id="10" xr3:uid="{00000000-0010-0000-3600-00000A000000}" name="National" dataDxfId="433"/>
  </tableColumns>
  <tableStyleInfo showFirstColumn="1"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2:J19" totalsRowShown="0" headerRowDxfId="432" dataDxfId="430" headerRowBorderDxfId="431" tableBorderDxfId="429">
  <autoFilter ref="A2:J19"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700-000001000000}" name="Primary disability group" dataDxfId="428"/>
    <tableColumn id="2" xr3:uid="{00000000-0010-0000-3700-000002000000}" name="NSW" dataDxfId="427"/>
    <tableColumn id="3" xr3:uid="{00000000-0010-0000-3700-000003000000}" name="VIC" dataDxfId="426"/>
    <tableColumn id="4" xr3:uid="{00000000-0010-0000-3700-000004000000}" name="QLD" dataDxfId="425"/>
    <tableColumn id="5" xr3:uid="{00000000-0010-0000-3700-000005000000}" name="WA" dataDxfId="424"/>
    <tableColumn id="6" xr3:uid="{00000000-0010-0000-3700-000006000000}" name="SA" dataDxfId="423"/>
    <tableColumn id="7" xr3:uid="{00000000-0010-0000-3700-000007000000}" name="TAS" dataDxfId="422"/>
    <tableColumn id="8" xr3:uid="{00000000-0010-0000-3700-000008000000}" name="ACT" dataDxfId="421"/>
    <tableColumn id="9" xr3:uid="{00000000-0010-0000-3700-000009000000}" name="NT" dataDxfId="420"/>
    <tableColumn id="10" xr3:uid="{00000000-0010-0000-3700-00000A000000}" name="National" dataDxfId="419"/>
  </tableColumns>
  <tableStyleInfo showFirstColumn="1"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2:J18" totalsRowShown="0" headerRowDxfId="418" dataDxfId="416" headerRowBorderDxfId="417" tableBorderDxfId="415">
  <autoFilter ref="A2:J18"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800-000001000000}" name="Reported level of function" dataDxfId="414"/>
    <tableColumn id="2" xr3:uid="{00000000-0010-0000-3800-000002000000}" name="NSW" dataDxfId="413"/>
    <tableColumn id="3" xr3:uid="{00000000-0010-0000-3800-000003000000}" name="VIC" dataDxfId="412"/>
    <tableColumn id="4" xr3:uid="{00000000-0010-0000-3800-000004000000}" name="QLD" dataDxfId="411"/>
    <tableColumn id="5" xr3:uid="{00000000-0010-0000-3800-000005000000}" name="WA" dataDxfId="410"/>
    <tableColumn id="6" xr3:uid="{00000000-0010-0000-3800-000006000000}" name="SA" dataDxfId="409"/>
    <tableColumn id="7" xr3:uid="{00000000-0010-0000-3800-000007000000}" name="TAS" dataDxfId="408"/>
    <tableColumn id="8" xr3:uid="{00000000-0010-0000-3800-000008000000}" name="ACT" dataDxfId="407"/>
    <tableColumn id="9" xr3:uid="{00000000-0010-0000-3800-000009000000}" name="NT" dataDxfId="406"/>
    <tableColumn id="10" xr3:uid="{00000000-0010-0000-3800-00000A000000}" name="National" dataDxfId="405"/>
  </tableColumns>
  <tableStyleInfo showFirstColumn="1"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2:J18" totalsRowShown="0" headerRowDxfId="404" dataDxfId="402" headerRowBorderDxfId="403" tableBorderDxfId="401">
  <autoFilter ref="A2:J18"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900-000001000000}" name="Support category" dataDxfId="400"/>
    <tableColumn id="2" xr3:uid="{00000000-0010-0000-3900-000002000000}" name="NSW" dataDxfId="399"/>
    <tableColumn id="3" xr3:uid="{00000000-0010-0000-3900-000003000000}" name="VIC" dataDxfId="398"/>
    <tableColumn id="4" xr3:uid="{00000000-0010-0000-3900-000004000000}" name="QLD" dataDxfId="397"/>
    <tableColumn id="5" xr3:uid="{00000000-0010-0000-3900-000005000000}" name="WA" dataDxfId="396"/>
    <tableColumn id="6" xr3:uid="{00000000-0010-0000-3900-000006000000}" name="SA" dataDxfId="395"/>
    <tableColumn id="7" xr3:uid="{00000000-0010-0000-3900-000007000000}" name="TAS" dataDxfId="394"/>
    <tableColumn id="8" xr3:uid="{00000000-0010-0000-3900-000008000000}" name="ACT" dataDxfId="393"/>
    <tableColumn id="9" xr3:uid="{00000000-0010-0000-3900-000009000000}" name="NT" dataDxfId="392"/>
    <tableColumn id="10" xr3:uid="{00000000-0010-0000-3900-00000A000000}" name="National" dataDxfId="391"/>
  </tableColumns>
  <tableStyleInfo showFirstColumn="1"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2:J6" totalsRowShown="0" headerRowDxfId="390" dataDxfId="388" headerRowBorderDxfId="389" tableBorderDxfId="387">
  <autoFilter ref="A2:J6"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A00-000001000000}" name="Gender" dataDxfId="386"/>
    <tableColumn id="2" xr3:uid="{00000000-0010-0000-3A00-000002000000}" name="NSW" dataDxfId="385"/>
    <tableColumn id="3" xr3:uid="{00000000-0010-0000-3A00-000003000000}" name="VIC" dataDxfId="384"/>
    <tableColumn id="4" xr3:uid="{00000000-0010-0000-3A00-000004000000}" name="QLD" dataDxfId="383"/>
    <tableColumn id="5" xr3:uid="{00000000-0010-0000-3A00-000005000000}" name="WA" dataDxfId="382"/>
    <tableColumn id="6" xr3:uid="{00000000-0010-0000-3A00-000006000000}" name="SA" dataDxfId="381"/>
    <tableColumn id="7" xr3:uid="{00000000-0010-0000-3A00-000007000000}" name="TAS" dataDxfId="380"/>
    <tableColumn id="8" xr3:uid="{00000000-0010-0000-3A00-000008000000}" name="ACT" dataDxfId="379"/>
    <tableColumn id="9" xr3:uid="{00000000-0010-0000-3A00-000009000000}" name="NT" dataDxfId="378"/>
    <tableColumn id="10" xr3:uid="{00000000-0010-0000-3A00-00000A000000}" name="National" dataDxfId="377"/>
  </tableColumns>
  <tableStyleInfo showFirstColumn="1"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2:J6" totalsRowShown="0" headerRowDxfId="376" dataDxfId="374" headerRowBorderDxfId="375" tableBorderDxfId="373">
  <autoFilter ref="A2:J6"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Gender" dataDxfId="372"/>
    <tableColumn id="2" xr3:uid="{00000000-0010-0000-3B00-000002000000}" name="NSW" dataDxfId="371"/>
    <tableColumn id="3" xr3:uid="{00000000-0010-0000-3B00-000003000000}" name="VIC" dataDxfId="370"/>
    <tableColumn id="4" xr3:uid="{00000000-0010-0000-3B00-000004000000}" name="QLD" dataDxfId="369"/>
    <tableColumn id="5" xr3:uid="{00000000-0010-0000-3B00-000005000000}" name="WA" dataDxfId="368"/>
    <tableColumn id="6" xr3:uid="{00000000-0010-0000-3B00-000006000000}" name="SA" dataDxfId="367"/>
    <tableColumn id="7" xr3:uid="{00000000-0010-0000-3B00-000007000000}" name="TAS" dataDxfId="366"/>
    <tableColumn id="8" xr3:uid="{00000000-0010-0000-3B00-000008000000}" name="ACT" dataDxfId="365"/>
    <tableColumn id="9" xr3:uid="{00000000-0010-0000-3B00-000009000000}" name="NT" dataDxfId="364"/>
    <tableColumn id="10" xr3:uid="{00000000-0010-0000-3B00-00000A000000}" name="National" dataDxfId="363"/>
  </tableColumns>
  <tableStyleInfo showFirstColumn="1"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2:J12" totalsRowShown="0" headerRowDxfId="362" dataDxfId="361" tableBorderDxfId="360">
  <autoFilter ref="A2:J12"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C00-000001000000}" name="Age group" dataDxfId="359"/>
    <tableColumn id="2" xr3:uid="{00000000-0010-0000-3C00-000002000000}" name="NSW" dataDxfId="358"/>
    <tableColumn id="3" xr3:uid="{00000000-0010-0000-3C00-000003000000}" name="VIC" dataDxfId="357"/>
    <tableColumn id="4" xr3:uid="{00000000-0010-0000-3C00-000004000000}" name="QLD" dataDxfId="356"/>
    <tableColumn id="5" xr3:uid="{00000000-0010-0000-3C00-000005000000}" name="WA" dataDxfId="355"/>
    <tableColumn id="6" xr3:uid="{00000000-0010-0000-3C00-000006000000}" name="SA" dataDxfId="354"/>
    <tableColumn id="7" xr3:uid="{00000000-0010-0000-3C00-000007000000}" name="TAS" dataDxfId="353"/>
    <tableColumn id="8" xr3:uid="{00000000-0010-0000-3C00-000008000000}" name="ACT" dataDxfId="352"/>
    <tableColumn id="9" xr3:uid="{00000000-0010-0000-3C00-000009000000}" name="NT" dataDxfId="351"/>
    <tableColumn id="10" xr3:uid="{00000000-0010-0000-3C00-00000A000000}" name="National" dataDxfId="350"/>
  </tableColumns>
  <tableStyleInfo showFirstColumn="1"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2:J12" totalsRowShown="0" headerRowDxfId="349" dataDxfId="347" headerRowBorderDxfId="348" tableBorderDxfId="346">
  <autoFilter ref="A2:J12"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D00-000001000000}" name="Age group" dataDxfId="345"/>
    <tableColumn id="2" xr3:uid="{00000000-0010-0000-3D00-000002000000}" name="NSW" dataDxfId="344"/>
    <tableColumn id="3" xr3:uid="{00000000-0010-0000-3D00-000003000000}" name="VIC" dataDxfId="343"/>
    <tableColumn id="4" xr3:uid="{00000000-0010-0000-3D00-000004000000}" name="QLD" dataDxfId="342"/>
    <tableColumn id="5" xr3:uid="{00000000-0010-0000-3D00-000005000000}" name="WA" dataDxfId="341"/>
    <tableColumn id="6" xr3:uid="{00000000-0010-0000-3D00-000006000000}" name="SA" dataDxfId="340"/>
    <tableColumn id="7" xr3:uid="{00000000-0010-0000-3D00-000007000000}" name="TAS" dataDxfId="339"/>
    <tableColumn id="8" xr3:uid="{00000000-0010-0000-3D00-000008000000}" name="ACT" dataDxfId="338"/>
    <tableColumn id="9" xr3:uid="{00000000-0010-0000-3D00-000009000000}" name="NT" dataDxfId="337"/>
    <tableColumn id="10" xr3:uid="{00000000-0010-0000-3D00-00000A000000}" name="National" dataDxfId="336"/>
  </tableColumns>
  <tableStyleInfo showFirstColumn="1"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2:J19" totalsRowShown="0" headerRowDxfId="335" dataDxfId="333" headerRowBorderDxfId="334" tableBorderDxfId="332">
  <autoFilter ref="A2:J19"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E00-000001000000}" name="Primary disability group" dataDxfId="331"/>
    <tableColumn id="2" xr3:uid="{00000000-0010-0000-3E00-000002000000}" name="NSW" dataDxfId="330"/>
    <tableColumn id="3" xr3:uid="{00000000-0010-0000-3E00-000003000000}" name="VIC" dataDxfId="329"/>
    <tableColumn id="4" xr3:uid="{00000000-0010-0000-3E00-000004000000}" name="QLD" dataDxfId="328"/>
    <tableColumn id="5" xr3:uid="{00000000-0010-0000-3E00-000005000000}" name="WA" dataDxfId="327"/>
    <tableColumn id="6" xr3:uid="{00000000-0010-0000-3E00-000006000000}" name="SA" dataDxfId="326"/>
    <tableColumn id="7" xr3:uid="{00000000-0010-0000-3E00-000007000000}" name="TAS" dataDxfId="325"/>
    <tableColumn id="8" xr3:uid="{00000000-0010-0000-3E00-000008000000}" name="ACT" dataDxfId="324"/>
    <tableColumn id="9" xr3:uid="{00000000-0010-0000-3E00-000009000000}" name="NT" dataDxfId="323"/>
    <tableColumn id="10" xr3:uid="{00000000-0010-0000-3E00-00000A000000}" name="National" dataDxfId="322"/>
  </tableColumns>
  <tableStyleInfo showFirstColumn="1"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2:J19" totalsRowShown="0" headerRowDxfId="321" dataDxfId="319" headerRowBorderDxfId="320" tableBorderDxfId="318">
  <autoFilter ref="A2:J19"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F00-000001000000}" name="Primary disability group" dataDxfId="317"/>
    <tableColumn id="2" xr3:uid="{00000000-0010-0000-3F00-000002000000}" name="NSW" dataDxfId="316"/>
    <tableColumn id="3" xr3:uid="{00000000-0010-0000-3F00-000003000000}" name="VIC" dataDxfId="315"/>
    <tableColumn id="4" xr3:uid="{00000000-0010-0000-3F00-000004000000}" name="QLD" dataDxfId="314"/>
    <tableColumn id="5" xr3:uid="{00000000-0010-0000-3F00-000005000000}" name="WA" dataDxfId="313"/>
    <tableColumn id="6" xr3:uid="{00000000-0010-0000-3F00-000006000000}" name="SA" dataDxfId="312"/>
    <tableColumn id="7" xr3:uid="{00000000-0010-0000-3F00-000007000000}" name="TAS" dataDxfId="311"/>
    <tableColumn id="8" xr3:uid="{00000000-0010-0000-3F00-000008000000}" name="ACT" dataDxfId="310"/>
    <tableColumn id="9" xr3:uid="{00000000-0010-0000-3F00-000009000000}" name="NT" dataDxfId="309"/>
    <tableColumn id="10" xr3:uid="{00000000-0010-0000-3F00-00000A000000}" name="National" dataDxfId="308"/>
  </tableColumns>
  <tableStyleInfo showFirstColumn="1"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2:J18" totalsRowShown="0" headerRowDxfId="307" dataDxfId="305" headerRowBorderDxfId="306" tableBorderDxfId="304">
  <autoFilter ref="A2:J18"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000-000001000000}" name="Reported level of function" dataDxfId="303"/>
    <tableColumn id="2" xr3:uid="{00000000-0010-0000-4000-000002000000}" name="NSW" dataDxfId="302"/>
    <tableColumn id="3" xr3:uid="{00000000-0010-0000-4000-000003000000}" name="VIC" dataDxfId="301"/>
    <tableColumn id="4" xr3:uid="{00000000-0010-0000-4000-000004000000}" name="QLD" dataDxfId="300"/>
    <tableColumn id="5" xr3:uid="{00000000-0010-0000-4000-000005000000}" name="WA" dataDxfId="299"/>
    <tableColumn id="6" xr3:uid="{00000000-0010-0000-4000-000006000000}" name="SA" dataDxfId="298"/>
    <tableColumn id="7" xr3:uid="{00000000-0010-0000-4000-000007000000}" name="TAS" dataDxfId="297"/>
    <tableColumn id="8" xr3:uid="{00000000-0010-0000-4000-000008000000}" name="ACT" dataDxfId="296"/>
    <tableColumn id="9" xr3:uid="{00000000-0010-0000-4000-000009000000}" name="NT" dataDxfId="295"/>
    <tableColumn id="10" xr3:uid="{00000000-0010-0000-4000-00000A000000}" name="National" dataDxfId="294"/>
  </tableColumns>
  <tableStyleInfo showFirstColumn="1"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2:J18" totalsRowShown="0" headerRowDxfId="293" dataDxfId="291" headerRowBorderDxfId="292" tableBorderDxfId="290">
  <autoFilter ref="A2:J18"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100-000001000000}" name="Reported level of function" dataDxfId="289"/>
    <tableColumn id="2" xr3:uid="{00000000-0010-0000-4100-000002000000}" name="NSW" dataDxfId="288"/>
    <tableColumn id="3" xr3:uid="{00000000-0010-0000-4100-000003000000}" name="VIC" dataDxfId="287"/>
    <tableColumn id="4" xr3:uid="{00000000-0010-0000-4100-000004000000}" name="QLD" dataDxfId="286"/>
    <tableColumn id="5" xr3:uid="{00000000-0010-0000-4100-000005000000}" name="WA" dataDxfId="285"/>
    <tableColumn id="6" xr3:uid="{00000000-0010-0000-4100-000006000000}" name="SA" dataDxfId="284"/>
    <tableColumn id="7" xr3:uid="{00000000-0010-0000-4100-000007000000}" name="TAS" dataDxfId="283"/>
    <tableColumn id="8" xr3:uid="{00000000-0010-0000-4100-000008000000}" name="ACT" dataDxfId="282"/>
    <tableColumn id="9" xr3:uid="{00000000-0010-0000-4100-000009000000}" name="NT" dataDxfId="281"/>
    <tableColumn id="10" xr3:uid="{00000000-0010-0000-4100-00000A000000}" name="National" dataDxfId="280"/>
  </tableColumns>
  <tableStyleInfo showFirstColumn="1"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2:J6" totalsRowShown="0" headerRowDxfId="279" dataDxfId="277" headerRowBorderDxfId="278" tableBorderDxfId="276">
  <autoFilter ref="A2:J6"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200-000001000000}" name="Gender" dataDxfId="275"/>
    <tableColumn id="2" xr3:uid="{00000000-0010-0000-4200-000002000000}" name="NSW" dataDxfId="274"/>
    <tableColumn id="3" xr3:uid="{00000000-0010-0000-4200-000003000000}" name="VIC" dataDxfId="273"/>
    <tableColumn id="4" xr3:uid="{00000000-0010-0000-4200-000004000000}" name="QLD" dataDxfId="272"/>
    <tableColumn id="5" xr3:uid="{00000000-0010-0000-4200-000005000000}" name="WA" dataDxfId="271"/>
    <tableColumn id="6" xr3:uid="{00000000-0010-0000-4200-000006000000}" name="SA" dataDxfId="270"/>
    <tableColumn id="7" xr3:uid="{00000000-0010-0000-4200-000007000000}" name="TAS" dataDxfId="269"/>
    <tableColumn id="8" xr3:uid="{00000000-0010-0000-4200-000008000000}" name="ACT" dataDxfId="268"/>
    <tableColumn id="9" xr3:uid="{00000000-0010-0000-4200-000009000000}" name="NT" dataDxfId="267"/>
    <tableColumn id="10" xr3:uid="{00000000-0010-0000-4200-00000A000000}" name="National" dataDxfId="266"/>
  </tableColumns>
  <tableStyleInfo showFirstColumn="1"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2:J6" totalsRowShown="0" headerRowDxfId="265" dataDxfId="263" headerRowBorderDxfId="264" tableBorderDxfId="262">
  <autoFilter ref="A2:J6"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300-000001000000}" name="Gender" dataDxfId="261"/>
    <tableColumn id="2" xr3:uid="{00000000-0010-0000-4300-000002000000}" name="NSW" dataDxfId="260"/>
    <tableColumn id="3" xr3:uid="{00000000-0010-0000-4300-000003000000}" name="VIC" dataDxfId="259"/>
    <tableColumn id="4" xr3:uid="{00000000-0010-0000-4300-000004000000}" name="QLD" dataDxfId="258"/>
    <tableColumn id="5" xr3:uid="{00000000-0010-0000-4300-000005000000}" name="WA" dataDxfId="257"/>
    <tableColumn id="6" xr3:uid="{00000000-0010-0000-4300-000006000000}" name="SA" dataDxfId="256"/>
    <tableColumn id="7" xr3:uid="{00000000-0010-0000-4300-000007000000}" name="TAS" dataDxfId="255"/>
    <tableColumn id="8" xr3:uid="{00000000-0010-0000-4300-000008000000}" name="ACT" dataDxfId="254"/>
    <tableColumn id="9" xr3:uid="{00000000-0010-0000-4300-000009000000}" name="NT" dataDxfId="253"/>
    <tableColumn id="10" xr3:uid="{00000000-0010-0000-4300-00000A000000}" name="National" dataDxfId="252"/>
  </tableColumns>
  <tableStyleInfo showFirstColumn="1"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6B7D1071-8205-442C-AFB7-35BBA31C53D5}" name="Table94" displayName="Table94" ref="A2:J12" totalsRowShown="0" headerRowDxfId="251" dataDxfId="249" headerRowBorderDxfId="250" tableBorderDxfId="248">
  <autoFilter ref="A2:J12" xr:uid="{6B7D1071-8205-442C-AFB7-35BBA31C53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ACB36C3-5A32-4708-8FD4-D80532BD9747}" name="Age group" dataDxfId="247"/>
    <tableColumn id="2" xr3:uid="{6D8B5F5F-1F3F-4265-AE8C-4EF3E941A67B}" name="NSW" dataDxfId="246"/>
    <tableColumn id="3" xr3:uid="{38314090-42CE-4EE2-9F02-BA6256FF1F4B}" name="VIC" dataDxfId="245"/>
    <tableColumn id="4" xr3:uid="{6AE7EB19-3EAF-4677-B349-C8B4F4452F7E}" name="QLD" dataDxfId="244"/>
    <tableColumn id="5" xr3:uid="{038FFE6B-A42D-47D1-93B5-49F70D34E5FD}" name="WA" dataDxfId="243"/>
    <tableColumn id="6" xr3:uid="{827F1818-E614-4629-A627-1A74C2B33308}" name="SA" dataDxfId="242"/>
    <tableColumn id="7" xr3:uid="{FCCC01E2-A712-47E0-847E-EFB1132BAC52}" name="TAS" dataDxfId="241"/>
    <tableColumn id="8" xr3:uid="{2E8A01C8-1329-485B-BA2E-607841FB9B08}" name="ACT" dataDxfId="240"/>
    <tableColumn id="9" xr3:uid="{A2A921B6-82BB-4911-9DC3-995379361CD5}" name="NT" dataDxfId="239"/>
    <tableColumn id="10" xr3:uid="{FA542DD0-2FEA-4400-8223-C68FE8FA95A3}" name="National" dataDxfId="238"/>
  </tableColumns>
  <tableStyleInfo showFirstColumn="1"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2:J12" totalsRowShown="0" headerRowDxfId="237" dataDxfId="235" headerRowBorderDxfId="236" tableBorderDxfId="234">
  <autoFilter ref="A2:J12"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400-000001000000}" name="Age group" dataDxfId="233"/>
    <tableColumn id="2" xr3:uid="{00000000-0010-0000-4400-000002000000}" name="NSW" dataDxfId="232"/>
    <tableColumn id="3" xr3:uid="{00000000-0010-0000-4400-000003000000}" name="VIC" dataDxfId="231"/>
    <tableColumn id="4" xr3:uid="{00000000-0010-0000-4400-000004000000}" name="QLD" dataDxfId="230"/>
    <tableColumn id="5" xr3:uid="{00000000-0010-0000-4400-000005000000}" name="WA" dataDxfId="229"/>
    <tableColumn id="6" xr3:uid="{00000000-0010-0000-4400-000006000000}" name="SA" dataDxfId="228"/>
    <tableColumn id="7" xr3:uid="{00000000-0010-0000-4400-000007000000}" name="TAS" dataDxfId="227"/>
    <tableColumn id="8" xr3:uid="{00000000-0010-0000-4400-000008000000}" name="ACT" dataDxfId="226"/>
    <tableColumn id="9" xr3:uid="{00000000-0010-0000-4400-000009000000}" name="NT" dataDxfId="225"/>
    <tableColumn id="10" xr3:uid="{00000000-0010-0000-4400-00000A000000}" name="National" dataDxfId="224"/>
  </tableColumns>
  <tableStyleInfo showFirstColumn="1"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J19" totalsRowShown="0" headerRowDxfId="223" dataDxfId="221" headerRowBorderDxfId="222" tableBorderDxfId="220">
  <autoFilter ref="A2:J19"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Primary disability group" dataDxfId="219"/>
    <tableColumn id="2" xr3:uid="{00000000-0010-0000-4500-000002000000}" name="NSW" dataDxfId="218"/>
    <tableColumn id="3" xr3:uid="{00000000-0010-0000-4500-000003000000}" name="VIC" dataDxfId="217"/>
    <tableColumn id="4" xr3:uid="{00000000-0010-0000-4500-000004000000}" name="QLD" dataDxfId="216"/>
    <tableColumn id="5" xr3:uid="{00000000-0010-0000-4500-000005000000}" name="WA" dataDxfId="215"/>
    <tableColumn id="6" xr3:uid="{00000000-0010-0000-4500-000006000000}" name="SA" dataDxfId="214"/>
    <tableColumn id="7" xr3:uid="{00000000-0010-0000-4500-000007000000}" name="TAS" dataDxfId="213"/>
    <tableColumn id="8" xr3:uid="{00000000-0010-0000-4500-000008000000}" name="ACT" dataDxfId="212"/>
    <tableColumn id="9" xr3:uid="{00000000-0010-0000-4500-000009000000}" name="NT" dataDxfId="211"/>
    <tableColumn id="10" xr3:uid="{00000000-0010-0000-4500-00000A000000}" name="National" dataDxfId="210"/>
  </tableColumns>
  <tableStyleInfo showFirstColumn="1"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2:J19" totalsRowShown="0" headerRowDxfId="209" dataDxfId="207" headerRowBorderDxfId="208" tableBorderDxfId="206">
  <autoFilter ref="A2:J19"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600-000001000000}" name="Primary disability group" dataDxfId="205"/>
    <tableColumn id="2" xr3:uid="{00000000-0010-0000-4600-000002000000}" name="NSW" dataDxfId="204"/>
    <tableColumn id="3" xr3:uid="{00000000-0010-0000-4600-000003000000}" name="VIC" dataDxfId="203"/>
    <tableColumn id="4" xr3:uid="{00000000-0010-0000-4600-000004000000}" name="QLD" dataDxfId="202"/>
    <tableColumn id="5" xr3:uid="{00000000-0010-0000-4600-000005000000}" name="WA" dataDxfId="201"/>
    <tableColumn id="6" xr3:uid="{00000000-0010-0000-4600-000006000000}" name="SA" dataDxfId="200"/>
    <tableColumn id="7" xr3:uid="{00000000-0010-0000-4600-000007000000}" name="TAS" dataDxfId="199"/>
    <tableColumn id="8" xr3:uid="{00000000-0010-0000-4600-000008000000}" name="ACT" dataDxfId="198"/>
    <tableColumn id="9" xr3:uid="{00000000-0010-0000-4600-000009000000}" name="NT" dataDxfId="197"/>
    <tableColumn id="10" xr3:uid="{00000000-0010-0000-4600-00000A000000}" name="National" dataDxfId="196"/>
  </tableColumns>
  <tableStyleInfo showFirstColumn="1"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2:J18" totalsRowShown="0" headerRowDxfId="195" dataDxfId="193" headerRowBorderDxfId="194" tableBorderDxfId="192">
  <autoFilter ref="A2:J18"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700-000001000000}" name="Reported level of function" dataDxfId="191"/>
    <tableColumn id="2" xr3:uid="{00000000-0010-0000-4700-000002000000}" name="NSW" dataDxfId="190"/>
    <tableColumn id="3" xr3:uid="{00000000-0010-0000-4700-000003000000}" name="VIC" dataDxfId="189"/>
    <tableColumn id="4" xr3:uid="{00000000-0010-0000-4700-000004000000}" name="QLD" dataDxfId="188"/>
    <tableColumn id="5" xr3:uid="{00000000-0010-0000-4700-000005000000}" name="WA" dataDxfId="187"/>
    <tableColumn id="6" xr3:uid="{00000000-0010-0000-4700-000006000000}" name="SA" dataDxfId="186"/>
    <tableColumn id="7" xr3:uid="{00000000-0010-0000-4700-000007000000}" name="TAS" dataDxfId="185"/>
    <tableColumn id="8" xr3:uid="{00000000-0010-0000-4700-000008000000}" name="ACT" dataDxfId="184"/>
    <tableColumn id="9" xr3:uid="{00000000-0010-0000-4700-000009000000}" name="NT" dataDxfId="183"/>
    <tableColumn id="10" xr3:uid="{00000000-0010-0000-4700-00000A000000}" name="National" dataDxfId="182"/>
  </tableColumns>
  <tableStyleInfo showFirstColumn="1"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2:J18" totalsRowShown="0" headerRowDxfId="181" dataDxfId="179" headerRowBorderDxfId="180" tableBorderDxfId="178">
  <autoFilter ref="A2:J18"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800-000001000000}" name="Support category" dataDxfId="177"/>
    <tableColumn id="2" xr3:uid="{00000000-0010-0000-4800-000002000000}" name="NSW" dataDxfId="176"/>
    <tableColumn id="3" xr3:uid="{00000000-0010-0000-4800-000003000000}" name="VIC" dataDxfId="175"/>
    <tableColumn id="4" xr3:uid="{00000000-0010-0000-4800-000004000000}" name="QLD" dataDxfId="174"/>
    <tableColumn id="5" xr3:uid="{00000000-0010-0000-4800-000005000000}" name="WA" dataDxfId="173"/>
    <tableColumn id="6" xr3:uid="{00000000-0010-0000-4800-000006000000}" name="SA" dataDxfId="172"/>
    <tableColumn id="7" xr3:uid="{00000000-0010-0000-4800-000007000000}" name="TAS" dataDxfId="171"/>
    <tableColumn id="8" xr3:uid="{00000000-0010-0000-4800-000008000000}" name="ACT" dataDxfId="170"/>
    <tableColumn id="9" xr3:uid="{00000000-0010-0000-4800-000009000000}" name="NT" dataDxfId="169"/>
    <tableColumn id="10" xr3:uid="{00000000-0010-0000-4800-00000A000000}" name="National" dataDxfId="168"/>
  </tableColumns>
  <tableStyleInfo showFirstColumn="1"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2:J6" totalsRowShown="0" headerRowDxfId="167" dataDxfId="165" headerRowBorderDxfId="166" tableBorderDxfId="164">
  <autoFilter ref="A2:J6"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900-000001000000}" name="Gender" dataDxfId="163"/>
    <tableColumn id="2" xr3:uid="{00000000-0010-0000-4900-000002000000}" name="NSW" dataDxfId="162"/>
    <tableColumn id="3" xr3:uid="{00000000-0010-0000-4900-000003000000}" name="VIC" dataDxfId="161"/>
    <tableColumn id="4" xr3:uid="{00000000-0010-0000-4900-000004000000}" name="QLD" dataDxfId="160"/>
    <tableColumn id="5" xr3:uid="{00000000-0010-0000-4900-000005000000}" name="WA" dataDxfId="159"/>
    <tableColumn id="6" xr3:uid="{00000000-0010-0000-4900-000006000000}" name="SA" dataDxfId="158"/>
    <tableColumn id="7" xr3:uid="{00000000-0010-0000-4900-000007000000}" name="TAS" dataDxfId="157"/>
    <tableColumn id="8" xr3:uid="{00000000-0010-0000-4900-000008000000}" name="ACT" dataDxfId="156"/>
    <tableColumn id="9" xr3:uid="{00000000-0010-0000-4900-000009000000}" name="NT" dataDxfId="155"/>
    <tableColumn id="10" xr3:uid="{00000000-0010-0000-4900-00000A000000}" name="National" dataDxfId="154"/>
  </tableColumns>
  <tableStyleInfo showFirstColumn="1"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2:J6" totalsRowShown="0" headerRowDxfId="153" dataDxfId="151" headerRowBorderDxfId="152" tableBorderDxfId="150">
  <autoFilter ref="A2:J6"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A00-000001000000}" name="Gender" dataDxfId="149"/>
    <tableColumn id="2" xr3:uid="{00000000-0010-0000-4A00-000002000000}" name="NSW" dataDxfId="148"/>
    <tableColumn id="3" xr3:uid="{00000000-0010-0000-4A00-000003000000}" name="VIC" dataDxfId="147"/>
    <tableColumn id="4" xr3:uid="{00000000-0010-0000-4A00-000004000000}" name="QLD" dataDxfId="146"/>
    <tableColumn id="5" xr3:uid="{00000000-0010-0000-4A00-000005000000}" name="WA" dataDxfId="145"/>
    <tableColumn id="6" xr3:uid="{00000000-0010-0000-4A00-000006000000}" name="SA" dataDxfId="144"/>
    <tableColumn id="7" xr3:uid="{00000000-0010-0000-4A00-000007000000}" name="TAS" dataDxfId="143"/>
    <tableColumn id="8" xr3:uid="{00000000-0010-0000-4A00-000008000000}" name="ACT" dataDxfId="142"/>
    <tableColumn id="9" xr3:uid="{00000000-0010-0000-4A00-000009000000}" name="NT" dataDxfId="141"/>
    <tableColumn id="10" xr3:uid="{00000000-0010-0000-4A00-00000A000000}" name="National" dataDxfId="140"/>
  </tableColumns>
  <tableStyleInfo showFirstColumn="1"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J12" totalsRowShown="0" headerRowDxfId="139" dataDxfId="137" headerRowBorderDxfId="138" tableBorderDxfId="136">
  <autoFilter ref="A2:J12"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B00-000001000000}" name="Age group" dataDxfId="135"/>
    <tableColumn id="2" xr3:uid="{00000000-0010-0000-4B00-000002000000}" name="NSW" dataDxfId="134"/>
    <tableColumn id="3" xr3:uid="{00000000-0010-0000-4B00-000003000000}" name="VIC" dataDxfId="133"/>
    <tableColumn id="4" xr3:uid="{00000000-0010-0000-4B00-000004000000}" name="QLD" dataDxfId="132"/>
    <tableColumn id="5" xr3:uid="{00000000-0010-0000-4B00-000005000000}" name="WA" dataDxfId="131"/>
    <tableColumn id="6" xr3:uid="{00000000-0010-0000-4B00-000006000000}" name="SA" dataDxfId="130"/>
    <tableColumn id="7" xr3:uid="{00000000-0010-0000-4B00-000007000000}" name="TAS" dataDxfId="129"/>
    <tableColumn id="8" xr3:uid="{00000000-0010-0000-4B00-000008000000}" name="ACT" dataDxfId="128"/>
    <tableColumn id="9" xr3:uid="{00000000-0010-0000-4B00-000009000000}" name="NT" dataDxfId="127"/>
    <tableColumn id="10" xr3:uid="{00000000-0010-0000-4B00-00000A000000}" name="National" dataDxfId="126"/>
  </tableColumns>
  <tableStyleInfo showFirstColumn="1"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2:J12" totalsRowShown="0" headerRowDxfId="125" dataDxfId="123" headerRowBorderDxfId="124" tableBorderDxfId="122">
  <autoFilter ref="A2:J12"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C00-000001000000}" name="Age group" dataDxfId="121"/>
    <tableColumn id="2" xr3:uid="{00000000-0010-0000-4C00-000002000000}" name="NSW" dataDxfId="120"/>
    <tableColumn id="3" xr3:uid="{00000000-0010-0000-4C00-000003000000}" name="VIC" dataDxfId="119"/>
    <tableColumn id="4" xr3:uid="{00000000-0010-0000-4C00-000004000000}" name="QLD" dataDxfId="118"/>
    <tableColumn id="5" xr3:uid="{00000000-0010-0000-4C00-000005000000}" name="WA" dataDxfId="117"/>
    <tableColumn id="6" xr3:uid="{00000000-0010-0000-4C00-000006000000}" name="SA" dataDxfId="116"/>
    <tableColumn id="7" xr3:uid="{00000000-0010-0000-4C00-000007000000}" name="TAS" dataDxfId="115"/>
    <tableColumn id="8" xr3:uid="{00000000-0010-0000-4C00-000008000000}" name="ACT" dataDxfId="114"/>
    <tableColumn id="9" xr3:uid="{00000000-0010-0000-4C00-000009000000}" name="NT" dataDxfId="113"/>
    <tableColumn id="10" xr3:uid="{00000000-0010-0000-4C00-00000A000000}" name="National" dataDxfId="112"/>
  </tableColumns>
  <tableStyleInfo showFirstColumn="1"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2:J19" totalsRowShown="0" headerRowDxfId="111" dataDxfId="109" headerRowBorderDxfId="110" tableBorderDxfId="108">
  <autoFilter ref="A2:J19"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D00-000001000000}" name="Primary disability group" dataDxfId="107"/>
    <tableColumn id="2" xr3:uid="{00000000-0010-0000-4D00-000002000000}" name="NSW" dataDxfId="106"/>
    <tableColumn id="3" xr3:uid="{00000000-0010-0000-4D00-000003000000}" name="VIC" dataDxfId="105"/>
    <tableColumn id="4" xr3:uid="{00000000-0010-0000-4D00-000004000000}" name="QLD" dataDxfId="104"/>
    <tableColumn id="5" xr3:uid="{00000000-0010-0000-4D00-000005000000}" name="WA" dataDxfId="103"/>
    <tableColumn id="6" xr3:uid="{00000000-0010-0000-4D00-000006000000}" name="SA" dataDxfId="102"/>
    <tableColumn id="7" xr3:uid="{00000000-0010-0000-4D00-000007000000}" name="TAS" dataDxfId="101"/>
    <tableColumn id="8" xr3:uid="{00000000-0010-0000-4D00-000008000000}" name="ACT" dataDxfId="100"/>
    <tableColumn id="9" xr3:uid="{00000000-0010-0000-4D00-000009000000}" name="NT" dataDxfId="99"/>
    <tableColumn id="10" xr3:uid="{00000000-0010-0000-4D00-00000A000000}" name="National" dataDxfId="98"/>
  </tableColumns>
  <tableStyleInfo showFirstColumn="1"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2:J19" totalsRowShown="0" headerRowDxfId="97" dataDxfId="95" headerRowBorderDxfId="96" tableBorderDxfId="94">
  <autoFilter ref="A2:J19"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E00-000001000000}" name="Primary disability group" dataDxfId="93"/>
    <tableColumn id="2" xr3:uid="{00000000-0010-0000-4E00-000002000000}" name="NSW" dataDxfId="92"/>
    <tableColumn id="3" xr3:uid="{00000000-0010-0000-4E00-000003000000}" name="VIC" dataDxfId="91"/>
    <tableColumn id="4" xr3:uid="{00000000-0010-0000-4E00-000004000000}" name="QLD" dataDxfId="90"/>
    <tableColumn id="5" xr3:uid="{00000000-0010-0000-4E00-000005000000}" name="WA" dataDxfId="89"/>
    <tableColumn id="6" xr3:uid="{00000000-0010-0000-4E00-000006000000}" name="SA" dataDxfId="88"/>
    <tableColumn id="7" xr3:uid="{00000000-0010-0000-4E00-000007000000}" name="TAS" dataDxfId="87"/>
    <tableColumn id="8" xr3:uid="{00000000-0010-0000-4E00-000008000000}" name="ACT" dataDxfId="86"/>
    <tableColumn id="9" xr3:uid="{00000000-0010-0000-4E00-000009000000}" name="NT" dataDxfId="85"/>
    <tableColumn id="10" xr3:uid="{00000000-0010-0000-4E00-00000A000000}" name="National" dataDxfId="84"/>
  </tableColumns>
  <tableStyleInfo showFirstColumn="1"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2:J18" totalsRowShown="0" headerRowDxfId="83" dataDxfId="81" headerRowBorderDxfId="82" tableBorderDxfId="80">
  <autoFilter ref="A2:J18"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F00-000001000000}" name="Reported level of function" dataDxfId="79"/>
    <tableColumn id="2" xr3:uid="{00000000-0010-0000-4F00-000002000000}" name="NSW" dataDxfId="78"/>
    <tableColumn id="3" xr3:uid="{00000000-0010-0000-4F00-000003000000}" name="VIC" dataDxfId="77"/>
    <tableColumn id="4" xr3:uid="{00000000-0010-0000-4F00-000004000000}" name="QLD" dataDxfId="76"/>
    <tableColumn id="5" xr3:uid="{00000000-0010-0000-4F00-000005000000}" name="WA" dataDxfId="75"/>
    <tableColumn id="6" xr3:uid="{00000000-0010-0000-4F00-000006000000}" name="SA" dataDxfId="74"/>
    <tableColumn id="7" xr3:uid="{00000000-0010-0000-4F00-000007000000}" name="TAS" dataDxfId="73"/>
    <tableColumn id="8" xr3:uid="{00000000-0010-0000-4F00-000008000000}" name="ACT" dataDxfId="72"/>
    <tableColumn id="9" xr3:uid="{00000000-0010-0000-4F00-000009000000}" name="NT" dataDxfId="71"/>
    <tableColumn id="10" xr3:uid="{00000000-0010-0000-4F00-00000A000000}" name="National" dataDxfId="70"/>
  </tableColumns>
  <tableStyleInfo showFirstColumn="1"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2:J18" totalsRowShown="0" headerRowDxfId="69" dataDxfId="67" headerRowBorderDxfId="68" tableBorderDxfId="66">
  <autoFilter ref="A2:J18" xr:uid="{00000000-0009-0000-0100-00005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000-000001000000}" name="Support category" dataDxfId="65"/>
    <tableColumn id="2" xr3:uid="{00000000-0010-0000-5000-000002000000}" name="NSW" dataDxfId="64"/>
    <tableColumn id="3" xr3:uid="{00000000-0010-0000-5000-000003000000}" name="VIC" dataDxfId="63"/>
    <tableColumn id="4" xr3:uid="{00000000-0010-0000-5000-000004000000}" name="QLD" dataDxfId="62"/>
    <tableColumn id="5" xr3:uid="{00000000-0010-0000-5000-000005000000}" name="WA" dataDxfId="61"/>
    <tableColumn id="6" xr3:uid="{00000000-0010-0000-5000-000006000000}" name="SA" dataDxfId="60"/>
    <tableColumn id="7" xr3:uid="{00000000-0010-0000-5000-000007000000}" name="TAS" dataDxfId="59"/>
    <tableColumn id="8" xr3:uid="{00000000-0010-0000-5000-000008000000}" name="ACT" dataDxfId="58"/>
    <tableColumn id="9" xr3:uid="{00000000-0010-0000-5000-000009000000}" name="NT" dataDxfId="57"/>
    <tableColumn id="10" xr3:uid="{00000000-0010-0000-5000-00000A000000}" name="National" dataDxfId="56"/>
  </tableColumns>
  <tableStyleInfo showFirstColumn="1"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Table82" displayName="Table82" ref="A2:J17" totalsRowShown="0" headerRowDxfId="55" dataDxfId="53" headerRowBorderDxfId="54" tableBorderDxfId="52" dataCellStyle="Percent">
  <autoFilter ref="A2:J17" xr:uid="{00000000-0009-0000-0100-00005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100-000001000000}" name="Percentage change in plan budgets" dataDxfId="51"/>
    <tableColumn id="2" xr3:uid="{00000000-0010-0000-5100-000002000000}" name="NSW" dataDxfId="50" dataCellStyle="Percent"/>
    <tableColumn id="3" xr3:uid="{00000000-0010-0000-5100-000003000000}" name="VIC" dataDxfId="49" dataCellStyle="Percent"/>
    <tableColumn id="4" xr3:uid="{00000000-0010-0000-5100-000004000000}" name="QLD" dataDxfId="48" dataCellStyle="Percent"/>
    <tableColumn id="5" xr3:uid="{00000000-0010-0000-5100-000005000000}" name="WA" dataDxfId="47" dataCellStyle="Percent"/>
    <tableColumn id="6" xr3:uid="{00000000-0010-0000-5100-000006000000}" name="SA" dataDxfId="46" dataCellStyle="Percent"/>
    <tableColumn id="7" xr3:uid="{00000000-0010-0000-5100-000007000000}" name="TAS" dataDxfId="45" dataCellStyle="Percent"/>
    <tableColumn id="8" xr3:uid="{00000000-0010-0000-5100-000008000000}" name="ACT" dataDxfId="44" dataCellStyle="Percent"/>
    <tableColumn id="9" xr3:uid="{00000000-0010-0000-5100-000009000000}" name="NT" dataDxfId="43" dataCellStyle="Percent"/>
    <tableColumn id="10" xr3:uid="{00000000-0010-0000-5100-00000A000000}" name="National" dataDxfId="42" dataCellStyle="Percent"/>
  </tableColumns>
  <tableStyleInfo showFirstColumn="1"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2:J11" totalsRowShown="0" headerRowDxfId="41" dataDxfId="39" headerRowBorderDxfId="40" tableBorderDxfId="38">
  <autoFilter ref="A2:J11" xr:uid="{00000000-0009-0000-0100-00005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200-000001000000}" name="Participant breakdown" dataDxfId="37"/>
    <tableColumn id="2" xr3:uid="{00000000-0010-0000-5200-000002000000}" name="NSW" dataDxfId="36"/>
    <tableColumn id="3" xr3:uid="{00000000-0010-0000-5200-000003000000}" name="VIC" dataDxfId="35"/>
    <tableColumn id="4" xr3:uid="{00000000-0010-0000-5200-000004000000}" name="QLD" dataDxfId="34"/>
    <tableColumn id="5" xr3:uid="{00000000-0010-0000-5200-000005000000}" name="WA" dataDxfId="33"/>
    <tableColumn id="6" xr3:uid="{00000000-0010-0000-5200-000006000000}" name="SA" dataDxfId="32"/>
    <tableColumn id="7" xr3:uid="{00000000-0010-0000-5200-000007000000}" name="TAS" dataDxfId="31"/>
    <tableColumn id="8" xr3:uid="{00000000-0010-0000-5200-000008000000}" name="ACT" dataDxfId="30"/>
    <tableColumn id="9" xr3:uid="{00000000-0010-0000-5200-000009000000}" name="NT" dataDxfId="29"/>
    <tableColumn id="10" xr3:uid="{00000000-0010-0000-5200-00000A000000}" name="National" dataDxfId="28"/>
  </tableColumns>
  <tableStyleInfo showFirstColumn="1"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Table84" displayName="Table84" ref="A2:K19" totalsRowShown="0" headerRowDxfId="27" dataDxfId="26" tableBorderDxfId="25" dataCellStyle="Percent">
  <autoFilter ref="A2:K19" xr:uid="{00000000-0009-0000-0100-00005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5300-000001000000}" name="PSG" dataDxfId="24"/>
    <tableColumn id="2" xr3:uid="{00000000-0010-0000-5300-000002000000}" name="Service Guarantee" dataDxfId="23"/>
    <tableColumn id="3" xr3:uid="{00000000-0010-0000-5300-000003000000}" name="NSW" dataDxfId="22" dataCellStyle="Percent"/>
    <tableColumn id="4" xr3:uid="{00000000-0010-0000-5300-000004000000}" name="VIC" dataDxfId="21" dataCellStyle="Percent"/>
    <tableColumn id="5" xr3:uid="{00000000-0010-0000-5300-000005000000}" name="QLD" dataDxfId="20" dataCellStyle="Percent"/>
    <tableColumn id="6" xr3:uid="{00000000-0010-0000-5300-000006000000}" name="WA" dataDxfId="19" dataCellStyle="Percent"/>
    <tableColumn id="7" xr3:uid="{00000000-0010-0000-5300-000007000000}" name="SA" dataDxfId="18" dataCellStyle="Percent"/>
    <tableColumn id="8" xr3:uid="{00000000-0010-0000-5300-000008000000}" name="TAS" dataDxfId="17" dataCellStyle="Percent"/>
    <tableColumn id="9" xr3:uid="{00000000-0010-0000-5300-000009000000}" name="ACT" dataDxfId="16" dataCellStyle="Percent"/>
    <tableColumn id="10" xr3:uid="{00000000-0010-0000-5300-00000A000000}" name="NT" dataDxfId="15" dataCellStyle="Percent"/>
    <tableColumn id="11" xr3:uid="{00000000-0010-0000-5300-00000B000000}" name="NAT" dataDxfId="14" dataCellStyle="Percent"/>
  </tableColumns>
  <tableStyleInfo showFirstColumn="1"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E3EAA907-9BEB-4ACF-ACB4-AAFC8DA2058E}" name="Table97" displayName="Table97" ref="A2:J6" totalsRowShown="0" headerRowDxfId="13" headerRowBorderDxfId="12" tableBorderDxfId="11" totalsRowBorderDxfId="10">
  <autoFilter ref="A2:J6" xr:uid="{E3EAA907-9BEB-4ACF-ACB4-AAFC8DA205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6CEBC16-DFAC-4FC0-91D1-D9E3862FE96C}" name="Type" dataDxfId="9"/>
    <tableColumn id="2" xr3:uid="{F43CE3CB-865A-41D0-821A-C7C7362F3A6C}" name="NSW" dataDxfId="8"/>
    <tableColumn id="3" xr3:uid="{7BF937B1-2B9F-46C1-8C78-F3BDE4056C50}" name="VIC"/>
    <tableColumn id="4" xr3:uid="{AD61D104-D3E9-48B9-B8BE-2A414FBDD341}" name="QLD"/>
    <tableColumn id="5" xr3:uid="{B4737F56-75C7-45A6-97F0-8FC68B97FB3B}" name="WA"/>
    <tableColumn id="6" xr3:uid="{20051A9C-EE18-4D2A-8740-AEFE392FAA91}" name="SA"/>
    <tableColumn id="7" xr3:uid="{D4328CFA-A9FE-4F76-B6D4-51C4F424FA92}" name="TAS"/>
    <tableColumn id="8" xr3:uid="{5C76980E-140D-4F03-9FB8-AF2ADD712282}" name="ACT"/>
    <tableColumn id="9" xr3:uid="{C709EBC8-743B-4D28-8909-0B8906A988DD}" name="NT" dataDxfId="7"/>
    <tableColumn id="10" xr3:uid="{79882F37-71A7-4645-9CCC-336F34A7C058}" name="National"/>
  </tableColumns>
  <tableStyleInfo showFirstColumn="1"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3FCA58C6-1E4A-4373-9F75-BF991EA777EA}" name="Table9799" displayName="Table9799" ref="A2:J6" totalsRowShown="0" headerRowDxfId="6" headerRowBorderDxfId="5" tableBorderDxfId="4" totalsRowBorderDxfId="3">
  <autoFilter ref="A2:J6" xr:uid="{3FCA58C6-1E4A-4373-9F75-BF991EA777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DF2D59F-04BA-4ED1-81CE-02549166F5D8}" name="Type" dataDxfId="2"/>
    <tableColumn id="2" xr3:uid="{82ECB67F-7D8A-4F34-BDEB-226BCDE2F529}" name="NSW" dataDxfId="1"/>
    <tableColumn id="3" xr3:uid="{7F20DFB1-3BD1-4AF8-8038-7AF670034A35}" name="VIC"/>
    <tableColumn id="4" xr3:uid="{31FC776A-0E30-43E1-9592-349BAD47E068}" name="QLD"/>
    <tableColumn id="5" xr3:uid="{4834B76E-5615-45B9-8739-1DDA1161FB2E}" name="WA"/>
    <tableColumn id="6" xr3:uid="{74AF65B5-110E-47A3-9731-7581804EC7CA}" name="SA"/>
    <tableColumn id="7" xr3:uid="{4771A5E3-95AD-4D95-8F39-277EE21BF053}" name="TAS"/>
    <tableColumn id="8" xr3:uid="{3F62F3AB-2F7C-4144-B23E-EFB1C02DAA26}" name="ACT"/>
    <tableColumn id="9" xr3:uid="{EA31EF2D-4D6F-4957-A502-1F55852E62C5}" name="NT" dataDxfId="0"/>
    <tableColumn id="10" xr3:uid="{72E0C5B8-A927-4BB6-A0F0-FEE6BEE98C67}" name="National"/>
  </tableColumns>
  <tableStyleInfo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64.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65.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88.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printerSettings" Target="../printerSettings/printerSettings6.bin"/></Relationships>
</file>

<file path=xl/worksheets/_rels/sheet89.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3C4E-5BD6-41FB-875B-B4D95CFB0AA8}">
  <sheetPr codeName="Sheet19">
    <tabColor rgb="FF7030A0"/>
  </sheetPr>
  <dimension ref="A1:AG46"/>
  <sheetViews>
    <sheetView topLeftCell="A12" workbookViewId="0">
      <selection activeCell="D17" sqref="D17"/>
    </sheetView>
  </sheetViews>
  <sheetFormatPr defaultColWidth="8.81640625" defaultRowHeight="14.5" outlineLevelRow="1" x14ac:dyDescent="0.35"/>
  <cols>
    <col min="1" max="1" width="4" style="1" customWidth="1"/>
    <col min="2" max="2" width="6.453125" style="1" bestFit="1" customWidth="1"/>
    <col min="3" max="3" width="10.453125" style="6" customWidth="1"/>
    <col min="4" max="4" width="112.453125" style="13" customWidth="1"/>
    <col min="5" max="5" width="16.26953125" style="202" customWidth="1"/>
    <col min="18" max="18" width="5.453125" style="2" customWidth="1"/>
    <col min="20" max="16384" width="8.81640625" style="1"/>
  </cols>
  <sheetData>
    <row r="1" spans="1:33" s="7" customFormat="1" ht="18" x14ac:dyDescent="0.4">
      <c r="A1" s="7" t="s">
        <v>4</v>
      </c>
      <c r="C1" s="9"/>
      <c r="D1" s="197"/>
      <c r="E1" s="198"/>
      <c r="R1" s="8"/>
    </row>
    <row r="2" spans="1:33" x14ac:dyDescent="0.35">
      <c r="D2" s="199" t="s">
        <v>252</v>
      </c>
      <c r="E2" s="200"/>
      <c r="F2" s="201"/>
    </row>
    <row r="3" spans="1:33" outlineLevel="1" x14ac:dyDescent="0.35">
      <c r="B3" s="1" t="s">
        <v>253</v>
      </c>
      <c r="C3" s="6">
        <v>857</v>
      </c>
    </row>
    <row r="4" spans="1:33" outlineLevel="1" x14ac:dyDescent="0.35">
      <c r="B4" s="1" t="s">
        <v>254</v>
      </c>
      <c r="C4" s="6">
        <v>895</v>
      </c>
    </row>
    <row r="5" spans="1:33" outlineLevel="1" x14ac:dyDescent="0.35">
      <c r="C5" s="6">
        <f>C4-C3</f>
        <v>38</v>
      </c>
    </row>
    <row r="6" spans="1:33" ht="15" outlineLevel="1" thickBot="1" x14ac:dyDescent="0.4"/>
    <row r="7" spans="1:33" ht="15" thickBot="1" x14ac:dyDescent="0.4">
      <c r="B7" s="5" t="s">
        <v>3</v>
      </c>
      <c r="C7" s="4" t="s">
        <v>2</v>
      </c>
      <c r="D7" s="203" t="s">
        <v>1</v>
      </c>
      <c r="E7" s="204"/>
    </row>
    <row r="8" spans="1:33" ht="25" x14ac:dyDescent="0.35">
      <c r="A8" s="205"/>
      <c r="B8" s="3">
        <f>C3</f>
        <v>857</v>
      </c>
      <c r="C8" s="6" t="s">
        <v>0</v>
      </c>
      <c r="D8" s="206" t="s">
        <v>454</v>
      </c>
      <c r="E8" s="204"/>
    </row>
    <row r="9" spans="1:33" x14ac:dyDescent="0.35">
      <c r="A9" s="205"/>
      <c r="B9" s="3">
        <f t="shared" ref="B9:B46" si="0">IF(B8=$C$4,,B8+1)</f>
        <v>858</v>
      </c>
      <c r="C9" s="6" t="s">
        <v>0</v>
      </c>
      <c r="D9" s="206" t="s">
        <v>455</v>
      </c>
      <c r="E9" s="204"/>
    </row>
    <row r="10" spans="1:33" ht="25" x14ac:dyDescent="0.35">
      <c r="A10" s="205"/>
      <c r="B10" s="3">
        <f t="shared" si="0"/>
        <v>859</v>
      </c>
      <c r="C10" s="6" t="s">
        <v>0</v>
      </c>
      <c r="D10" s="206" t="s">
        <v>456</v>
      </c>
      <c r="E10" s="204"/>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row>
    <row r="11" spans="1:33" ht="12.5" x14ac:dyDescent="0.25">
      <c r="A11" s="205"/>
      <c r="B11" s="3">
        <f t="shared" si="0"/>
        <v>860</v>
      </c>
      <c r="C11" s="6" t="s">
        <v>0</v>
      </c>
      <c r="D11" s="206" t="s">
        <v>457</v>
      </c>
      <c r="E11" s="204"/>
      <c r="F11" s="2"/>
      <c r="G11" s="2"/>
      <c r="H11" s="2"/>
      <c r="I11" s="2"/>
      <c r="J11" s="2"/>
      <c r="K11" s="2"/>
      <c r="L11" s="2"/>
      <c r="M11" s="2"/>
      <c r="N11" s="2"/>
      <c r="O11" s="2"/>
      <c r="P11" s="2"/>
      <c r="Q11" s="2"/>
      <c r="S11" s="2"/>
      <c r="T11" s="2"/>
      <c r="U11" s="2"/>
      <c r="V11" s="2"/>
      <c r="W11" s="2"/>
      <c r="X11" s="2"/>
      <c r="Y11" s="2"/>
      <c r="Z11" s="2"/>
      <c r="AA11" s="2"/>
      <c r="AB11" s="2"/>
      <c r="AC11" s="2"/>
      <c r="AD11" s="2"/>
      <c r="AE11" s="2"/>
      <c r="AF11" s="2"/>
      <c r="AG11" s="2"/>
    </row>
    <row r="12" spans="1:33" ht="50" x14ac:dyDescent="0.35">
      <c r="A12" s="205"/>
      <c r="B12" s="3">
        <f t="shared" si="0"/>
        <v>861</v>
      </c>
      <c r="C12" s="6" t="s">
        <v>0</v>
      </c>
      <c r="D12" s="206" t="s">
        <v>7</v>
      </c>
      <c r="E12" s="204"/>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3" ht="25" x14ac:dyDescent="0.25">
      <c r="A13" s="205"/>
      <c r="B13" s="3">
        <f t="shared" si="0"/>
        <v>862</v>
      </c>
      <c r="C13" s="6" t="s">
        <v>0</v>
      </c>
      <c r="D13" s="206" t="s">
        <v>458</v>
      </c>
      <c r="E13" s="204"/>
      <c r="F13" s="2"/>
      <c r="G13" s="2"/>
      <c r="H13" s="2"/>
      <c r="I13" s="2"/>
      <c r="J13" s="2"/>
      <c r="K13" s="2"/>
      <c r="L13" s="2"/>
      <c r="M13" s="2"/>
      <c r="N13" s="2"/>
      <c r="O13" s="2"/>
      <c r="P13" s="2"/>
      <c r="Q13" s="2"/>
      <c r="S13" s="2"/>
      <c r="T13" s="2"/>
      <c r="U13" s="2"/>
      <c r="V13" s="2"/>
      <c r="W13" s="2"/>
      <c r="X13" s="2"/>
      <c r="Y13" s="2"/>
      <c r="Z13" s="2"/>
      <c r="AA13" s="2"/>
      <c r="AB13" s="2"/>
      <c r="AC13" s="2"/>
      <c r="AD13" s="2"/>
      <c r="AE13" s="2"/>
      <c r="AF13" s="2"/>
      <c r="AG13" s="2"/>
    </row>
    <row r="14" spans="1:33" ht="12.5" x14ac:dyDescent="0.35">
      <c r="A14" s="205"/>
      <c r="B14" s="3">
        <f t="shared" si="0"/>
        <v>863</v>
      </c>
      <c r="C14" s="6" t="s">
        <v>0</v>
      </c>
      <c r="D14" s="206" t="s">
        <v>459</v>
      </c>
      <c r="E14" s="204"/>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row>
    <row r="15" spans="1:33" ht="50" x14ac:dyDescent="0.25">
      <c r="A15" s="205"/>
      <c r="B15" s="3">
        <f t="shared" si="0"/>
        <v>864</v>
      </c>
      <c r="C15" s="6" t="s">
        <v>0</v>
      </c>
      <c r="D15" s="206" t="s">
        <v>7</v>
      </c>
      <c r="E15" s="20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1:33" ht="12.5" x14ac:dyDescent="0.35">
      <c r="A16" s="205"/>
      <c r="B16" s="3">
        <f t="shared" si="0"/>
        <v>865</v>
      </c>
      <c r="C16" s="6" t="s">
        <v>0</v>
      </c>
      <c r="D16" s="206" t="s">
        <v>460</v>
      </c>
      <c r="E16" s="204"/>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row>
    <row r="17" spans="1:33" ht="25" x14ac:dyDescent="0.35">
      <c r="A17" s="205"/>
      <c r="B17" s="3">
        <f t="shared" si="0"/>
        <v>866</v>
      </c>
      <c r="C17" s="6" t="s">
        <v>0</v>
      </c>
      <c r="D17" s="206" t="s">
        <v>461</v>
      </c>
      <c r="E17" s="204"/>
    </row>
    <row r="18" spans="1:33" ht="37.5" x14ac:dyDescent="0.35">
      <c r="A18" s="205"/>
      <c r="B18" s="3">
        <f t="shared" si="0"/>
        <v>867</v>
      </c>
      <c r="C18" s="6" t="s">
        <v>0</v>
      </c>
      <c r="D18" s="206" t="s">
        <v>462</v>
      </c>
      <c r="E18" s="204"/>
    </row>
    <row r="19" spans="1:33" ht="12.5" x14ac:dyDescent="0.35">
      <c r="A19" s="205"/>
      <c r="B19" s="3">
        <f t="shared" si="0"/>
        <v>868</v>
      </c>
      <c r="C19" s="6" t="s">
        <v>0</v>
      </c>
      <c r="D19" s="206" t="s">
        <v>463</v>
      </c>
      <c r="E19" s="204"/>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row>
    <row r="20" spans="1:33" x14ac:dyDescent="0.35">
      <c r="A20" s="205"/>
      <c r="B20" s="3">
        <f t="shared" si="0"/>
        <v>869</v>
      </c>
      <c r="C20" s="6" t="s">
        <v>0</v>
      </c>
      <c r="D20" s="206" t="s">
        <v>464</v>
      </c>
      <c r="E20" s="204"/>
    </row>
    <row r="21" spans="1:33" ht="25" x14ac:dyDescent="0.35">
      <c r="A21" s="205"/>
      <c r="B21" s="3">
        <f t="shared" si="0"/>
        <v>870</v>
      </c>
      <c r="C21" s="6" t="s">
        <v>0</v>
      </c>
      <c r="D21" s="206" t="s">
        <v>465</v>
      </c>
      <c r="E21" s="204"/>
    </row>
    <row r="22" spans="1:33" x14ac:dyDescent="0.35">
      <c r="A22" s="205"/>
      <c r="B22" s="3">
        <f t="shared" si="0"/>
        <v>871</v>
      </c>
      <c r="C22" s="6" t="s">
        <v>0</v>
      </c>
      <c r="D22" s="206" t="s">
        <v>466</v>
      </c>
      <c r="E22" s="204"/>
    </row>
    <row r="23" spans="1:33" ht="25" x14ac:dyDescent="0.35">
      <c r="A23" s="205"/>
      <c r="B23" s="3">
        <f t="shared" si="0"/>
        <v>872</v>
      </c>
      <c r="C23" s="6" t="s">
        <v>0</v>
      </c>
      <c r="D23" s="206" t="s">
        <v>467</v>
      </c>
      <c r="E23" s="204"/>
    </row>
    <row r="24" spans="1:33" x14ac:dyDescent="0.35">
      <c r="A24" s="205"/>
      <c r="B24" s="3">
        <f t="shared" si="0"/>
        <v>873</v>
      </c>
      <c r="C24" s="6" t="s">
        <v>0</v>
      </c>
      <c r="D24" s="206" t="s">
        <v>466</v>
      </c>
      <c r="E24" s="204"/>
    </row>
    <row r="25" spans="1:33" ht="25" x14ac:dyDescent="0.35">
      <c r="A25" s="205"/>
      <c r="B25" s="3">
        <f t="shared" si="0"/>
        <v>874</v>
      </c>
      <c r="C25" s="6" t="s">
        <v>0</v>
      </c>
      <c r="D25" s="206" t="s">
        <v>467</v>
      </c>
      <c r="E25" s="204"/>
    </row>
    <row r="26" spans="1:33" x14ac:dyDescent="0.35">
      <c r="A26" s="205"/>
      <c r="B26" s="3">
        <f t="shared" si="0"/>
        <v>875</v>
      </c>
      <c r="C26" s="6" t="s">
        <v>0</v>
      </c>
      <c r="D26" s="206" t="s">
        <v>468</v>
      </c>
      <c r="E26" s="204"/>
    </row>
    <row r="27" spans="1:33" x14ac:dyDescent="0.35">
      <c r="A27" s="205"/>
      <c r="B27" s="3">
        <f t="shared" si="0"/>
        <v>876</v>
      </c>
      <c r="C27" s="6" t="s">
        <v>0</v>
      </c>
      <c r="D27" s="206" t="s">
        <v>459</v>
      </c>
      <c r="E27" s="204"/>
    </row>
    <row r="28" spans="1:33" x14ac:dyDescent="0.35">
      <c r="A28" s="205"/>
      <c r="B28" s="3">
        <f t="shared" si="0"/>
        <v>877</v>
      </c>
      <c r="C28" s="6" t="s">
        <v>0</v>
      </c>
      <c r="D28" s="206" t="s">
        <v>468</v>
      </c>
      <c r="E28" s="204"/>
    </row>
    <row r="29" spans="1:33" x14ac:dyDescent="0.35">
      <c r="A29" s="205"/>
      <c r="B29" s="3">
        <f t="shared" si="0"/>
        <v>878</v>
      </c>
      <c r="C29" s="6" t="s">
        <v>0</v>
      </c>
      <c r="D29" s="206" t="s">
        <v>459</v>
      </c>
      <c r="E29" s="204"/>
    </row>
    <row r="30" spans="1:33" x14ac:dyDescent="0.35">
      <c r="A30" s="205"/>
      <c r="B30" s="3">
        <f t="shared" si="0"/>
        <v>879</v>
      </c>
      <c r="C30" s="6" t="s">
        <v>0</v>
      </c>
      <c r="D30" s="206" t="s">
        <v>468</v>
      </c>
      <c r="E30" s="204"/>
    </row>
    <row r="31" spans="1:33" x14ac:dyDescent="0.35">
      <c r="A31" s="205"/>
      <c r="B31" s="3">
        <f t="shared" si="0"/>
        <v>880</v>
      </c>
      <c r="C31" s="6" t="s">
        <v>0</v>
      </c>
      <c r="D31" s="206" t="s">
        <v>459</v>
      </c>
      <c r="E31" s="204"/>
    </row>
    <row r="32" spans="1:33" x14ac:dyDescent="0.35">
      <c r="A32" s="205"/>
      <c r="B32" s="3">
        <f t="shared" si="0"/>
        <v>881</v>
      </c>
      <c r="C32" s="6" t="s">
        <v>0</v>
      </c>
      <c r="D32" s="206" t="s">
        <v>468</v>
      </c>
      <c r="E32" s="204"/>
    </row>
    <row r="33" spans="1:5" x14ac:dyDescent="0.35">
      <c r="A33" s="205"/>
      <c r="B33" s="3">
        <f t="shared" si="0"/>
        <v>882</v>
      </c>
      <c r="C33" s="6" t="s">
        <v>0</v>
      </c>
      <c r="D33" s="206" t="s">
        <v>459</v>
      </c>
      <c r="E33" s="204"/>
    </row>
    <row r="34" spans="1:5" x14ac:dyDescent="0.35">
      <c r="A34" s="205"/>
      <c r="B34" s="3">
        <f t="shared" si="0"/>
        <v>883</v>
      </c>
      <c r="C34" s="6" t="s">
        <v>0</v>
      </c>
      <c r="D34" s="206" t="s">
        <v>459</v>
      </c>
      <c r="E34" s="204"/>
    </row>
    <row r="35" spans="1:5" x14ac:dyDescent="0.35">
      <c r="A35" s="205"/>
      <c r="B35" s="3">
        <f t="shared" si="0"/>
        <v>884</v>
      </c>
      <c r="C35" s="6" t="s">
        <v>0</v>
      </c>
      <c r="D35" s="206" t="s">
        <v>459</v>
      </c>
      <c r="E35" s="204"/>
    </row>
    <row r="36" spans="1:5" x14ac:dyDescent="0.35">
      <c r="A36" s="205"/>
      <c r="B36" s="3">
        <f t="shared" si="0"/>
        <v>885</v>
      </c>
      <c r="C36" s="6" t="s">
        <v>0</v>
      </c>
      <c r="D36" s="206" t="s">
        <v>459</v>
      </c>
      <c r="E36" s="204"/>
    </row>
    <row r="37" spans="1:5" x14ac:dyDescent="0.35">
      <c r="A37" s="205"/>
      <c r="B37" s="3">
        <f t="shared" si="0"/>
        <v>886</v>
      </c>
      <c r="C37" s="6" t="s">
        <v>0</v>
      </c>
      <c r="D37" s="206" t="s">
        <v>459</v>
      </c>
      <c r="E37" s="204"/>
    </row>
    <row r="38" spans="1:5" ht="25" x14ac:dyDescent="0.35">
      <c r="A38" s="205"/>
      <c r="B38" s="3">
        <f t="shared" si="0"/>
        <v>887</v>
      </c>
      <c r="C38" s="6" t="s">
        <v>0</v>
      </c>
      <c r="D38" s="206" t="s">
        <v>469</v>
      </c>
      <c r="E38" s="204"/>
    </row>
    <row r="39" spans="1:5" ht="25" x14ac:dyDescent="0.35">
      <c r="A39" s="205"/>
      <c r="B39" s="3">
        <f t="shared" si="0"/>
        <v>888</v>
      </c>
      <c r="C39" s="6" t="s">
        <v>0</v>
      </c>
      <c r="D39" s="206" t="s">
        <v>470</v>
      </c>
      <c r="E39" s="204"/>
    </row>
    <row r="40" spans="1:5" x14ac:dyDescent="0.35">
      <c r="A40" s="205"/>
      <c r="B40" s="3">
        <f t="shared" si="0"/>
        <v>889</v>
      </c>
      <c r="C40" s="6" t="s">
        <v>0</v>
      </c>
      <c r="D40" s="206" t="s">
        <v>471</v>
      </c>
      <c r="E40" s="204"/>
    </row>
    <row r="41" spans="1:5" ht="25" x14ac:dyDescent="0.35">
      <c r="A41" s="205"/>
      <c r="B41" s="3">
        <f t="shared" si="0"/>
        <v>890</v>
      </c>
      <c r="C41" s="6" t="s">
        <v>0</v>
      </c>
      <c r="D41" s="206" t="s">
        <v>472</v>
      </c>
      <c r="E41" s="204"/>
    </row>
    <row r="42" spans="1:5" ht="25" x14ac:dyDescent="0.35">
      <c r="A42" s="205"/>
      <c r="B42" s="3">
        <f t="shared" si="0"/>
        <v>891</v>
      </c>
      <c r="C42" s="6" t="s">
        <v>0</v>
      </c>
      <c r="D42" s="206" t="s">
        <v>473</v>
      </c>
      <c r="E42" s="204"/>
    </row>
    <row r="43" spans="1:5" x14ac:dyDescent="0.35">
      <c r="A43" s="205"/>
      <c r="B43" s="3">
        <f t="shared" si="0"/>
        <v>892</v>
      </c>
      <c r="C43" s="6" t="s">
        <v>0</v>
      </c>
      <c r="D43" s="206" t="s">
        <v>474</v>
      </c>
      <c r="E43" s="204"/>
    </row>
    <row r="44" spans="1:5" ht="50" x14ac:dyDescent="0.35">
      <c r="A44" s="205"/>
      <c r="B44" s="3">
        <f t="shared" si="0"/>
        <v>893</v>
      </c>
      <c r="C44" s="6" t="s">
        <v>0</v>
      </c>
      <c r="D44" s="206" t="s">
        <v>475</v>
      </c>
      <c r="E44" s="204"/>
    </row>
    <row r="45" spans="1:5" x14ac:dyDescent="0.35">
      <c r="A45" s="205"/>
      <c r="B45" s="3">
        <f t="shared" si="0"/>
        <v>894</v>
      </c>
      <c r="C45" s="6" t="s">
        <v>0</v>
      </c>
      <c r="D45" s="206" t="s">
        <v>476</v>
      </c>
      <c r="E45" s="204"/>
    </row>
    <row r="46" spans="1:5" x14ac:dyDescent="0.35">
      <c r="A46" s="205"/>
      <c r="B46" s="3">
        <f t="shared" si="0"/>
        <v>895</v>
      </c>
      <c r="C46" s="6" t="s">
        <v>0</v>
      </c>
      <c r="D46" s="206" t="s">
        <v>477</v>
      </c>
      <c r="E46" s="204"/>
    </row>
  </sheetData>
  <autoFilter ref="B7:D46" xr:uid="{00000000-0009-0000-0000-000000000000}"/>
  <mergeCells count="5">
    <mergeCell ref="F10:AG10"/>
    <mergeCell ref="F12:AG12"/>
    <mergeCell ref="F14:AG14"/>
    <mergeCell ref="F16:AG16"/>
    <mergeCell ref="F19:AG19"/>
  </mergeCells>
  <conditionalFormatting sqref="E7:E46 D8:D46">
    <cfRule type="containsErrors" dxfId="1198" priority="2">
      <formula>ISERROR(D7)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D8"/>
  <sheetViews>
    <sheetView tabSelected="1" workbookViewId="0"/>
  </sheetViews>
  <sheetFormatPr defaultColWidth="0" defaultRowHeight="70" customHeight="1" zeroHeight="1" x14ac:dyDescent="0.3"/>
  <cols>
    <col min="1" max="1" width="131.54296875" style="11" customWidth="1"/>
    <col min="2" max="16384" width="8.7265625" style="11" hidden="1"/>
  </cols>
  <sheetData>
    <row r="1" spans="1:16384" ht="25" x14ac:dyDescent="0.5">
      <c r="A1" s="207" t="s">
        <v>249</v>
      </c>
    </row>
    <row r="2" spans="1:16384" ht="25" x14ac:dyDescent="0.5">
      <c r="A2" s="207" t="s">
        <v>6</v>
      </c>
    </row>
    <row r="3" spans="1:16384" ht="30" customHeight="1" x14ac:dyDescent="0.35">
      <c r="A3" s="22" t="s">
        <v>5</v>
      </c>
      <c r="B3" s="18"/>
      <c r="C3" s="18"/>
      <c r="D3" s="18"/>
      <c r="E3" s="18"/>
      <c r="F3" s="18"/>
      <c r="G3" s="18"/>
      <c r="H3" s="18"/>
      <c r="I3" s="18"/>
      <c r="J3" s="18"/>
    </row>
    <row r="4" spans="1:16384" ht="45" customHeight="1" x14ac:dyDescent="0.35">
      <c r="A4" s="231" t="s">
        <v>255</v>
      </c>
      <c r="B4" s="231"/>
      <c r="C4" s="231"/>
      <c r="D4" s="231"/>
      <c r="E4" s="231"/>
      <c r="F4" s="231"/>
      <c r="G4" s="231"/>
      <c r="H4" s="231"/>
      <c r="I4" s="231"/>
      <c r="J4" s="231"/>
    </row>
    <row r="5" spans="1:16384" ht="75" customHeight="1" x14ac:dyDescent="0.35">
      <c r="A5" s="231" t="s">
        <v>268</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1"/>
      <c r="HJ5" s="231"/>
      <c r="HK5" s="231"/>
      <c r="HL5" s="231"/>
      <c r="HM5" s="231"/>
      <c r="HN5" s="231"/>
      <c r="HO5" s="231"/>
      <c r="HP5" s="231"/>
      <c r="HQ5" s="231"/>
      <c r="HR5" s="231"/>
      <c r="HS5" s="231"/>
      <c r="HT5" s="231"/>
      <c r="HU5" s="231"/>
      <c r="HV5" s="231"/>
      <c r="HW5" s="231"/>
      <c r="HX5" s="231"/>
      <c r="HY5" s="231"/>
      <c r="HZ5" s="231"/>
      <c r="IA5" s="231"/>
      <c r="IB5" s="231"/>
      <c r="IC5" s="231"/>
      <c r="ID5" s="231"/>
      <c r="IE5" s="231"/>
      <c r="IF5" s="231"/>
      <c r="IG5" s="231"/>
      <c r="IH5" s="231"/>
      <c r="II5" s="231"/>
      <c r="IJ5" s="231"/>
      <c r="IK5" s="231"/>
      <c r="IL5" s="231"/>
      <c r="IM5" s="231"/>
      <c r="IN5" s="231"/>
      <c r="IO5" s="231"/>
      <c r="IP5" s="231"/>
      <c r="IQ5" s="231"/>
      <c r="IR5" s="231"/>
      <c r="IS5" s="231"/>
      <c r="IT5" s="231"/>
      <c r="IU5" s="231"/>
      <c r="IV5" s="231"/>
      <c r="IW5" s="231"/>
      <c r="IX5" s="231"/>
      <c r="IY5" s="231"/>
      <c r="IZ5" s="231"/>
      <c r="JA5" s="231"/>
      <c r="JB5" s="231"/>
      <c r="JC5" s="231"/>
      <c r="JD5" s="231"/>
      <c r="JE5" s="231"/>
      <c r="JF5" s="231"/>
      <c r="JG5" s="231"/>
      <c r="JH5" s="231"/>
      <c r="JI5" s="231"/>
      <c r="JJ5" s="231"/>
      <c r="JK5" s="231"/>
      <c r="JL5" s="231"/>
      <c r="JM5" s="231"/>
      <c r="JN5" s="231"/>
      <c r="JO5" s="231"/>
      <c r="JP5" s="231"/>
      <c r="JQ5" s="231"/>
      <c r="JR5" s="231"/>
      <c r="JS5" s="231"/>
      <c r="JT5" s="231"/>
      <c r="JU5" s="231"/>
      <c r="JV5" s="231"/>
      <c r="JW5" s="231"/>
      <c r="JX5" s="231"/>
      <c r="JY5" s="231"/>
      <c r="JZ5" s="231"/>
      <c r="KA5" s="231"/>
      <c r="KB5" s="231"/>
      <c r="KC5" s="231"/>
      <c r="KD5" s="231"/>
      <c r="KE5" s="231"/>
      <c r="KF5" s="231"/>
      <c r="KG5" s="231"/>
      <c r="KH5" s="231"/>
      <c r="KI5" s="231"/>
      <c r="KJ5" s="231"/>
      <c r="KK5" s="231"/>
      <c r="KL5" s="231"/>
      <c r="KM5" s="231"/>
      <c r="KN5" s="231"/>
      <c r="KO5" s="231"/>
      <c r="KP5" s="231"/>
      <c r="KQ5" s="231"/>
      <c r="KR5" s="231"/>
      <c r="KS5" s="231"/>
      <c r="KT5" s="231"/>
      <c r="KU5" s="231"/>
      <c r="KV5" s="231"/>
      <c r="KW5" s="231"/>
      <c r="KX5" s="231"/>
      <c r="KY5" s="231"/>
      <c r="KZ5" s="231"/>
      <c r="LA5" s="231"/>
      <c r="LB5" s="231"/>
      <c r="LC5" s="231"/>
      <c r="LD5" s="231"/>
      <c r="LE5" s="231"/>
      <c r="LF5" s="231"/>
      <c r="LG5" s="231"/>
      <c r="LH5" s="231"/>
      <c r="LI5" s="231"/>
      <c r="LJ5" s="231"/>
      <c r="LK5" s="231"/>
      <c r="LL5" s="231"/>
      <c r="LM5" s="231"/>
      <c r="LN5" s="231"/>
      <c r="LO5" s="231"/>
      <c r="LP5" s="231"/>
      <c r="LQ5" s="231"/>
      <c r="LR5" s="231"/>
      <c r="LS5" s="231"/>
      <c r="LT5" s="231"/>
      <c r="LU5" s="231"/>
      <c r="LV5" s="231"/>
      <c r="LW5" s="231"/>
      <c r="LX5" s="231"/>
      <c r="LY5" s="231"/>
      <c r="LZ5" s="231"/>
      <c r="MA5" s="231"/>
      <c r="MB5" s="231"/>
      <c r="MC5" s="231"/>
      <c r="MD5" s="231"/>
      <c r="ME5" s="231"/>
      <c r="MF5" s="231"/>
      <c r="MG5" s="231"/>
      <c r="MH5" s="231"/>
      <c r="MI5" s="231"/>
      <c r="MJ5" s="231"/>
      <c r="MK5" s="231"/>
      <c r="ML5" s="231"/>
      <c r="MM5" s="231"/>
      <c r="MN5" s="231"/>
      <c r="MO5" s="231"/>
      <c r="MP5" s="231"/>
      <c r="MQ5" s="231"/>
      <c r="MR5" s="231"/>
      <c r="MS5" s="231"/>
      <c r="MT5" s="231"/>
      <c r="MU5" s="231"/>
      <c r="MV5" s="231"/>
      <c r="MW5" s="231"/>
      <c r="MX5" s="231"/>
      <c r="MY5" s="231"/>
      <c r="MZ5" s="231"/>
      <c r="NA5" s="231"/>
      <c r="NB5" s="231"/>
      <c r="NC5" s="231"/>
      <c r="ND5" s="231"/>
      <c r="NE5" s="231"/>
      <c r="NF5" s="231"/>
      <c r="NG5" s="231"/>
      <c r="NH5" s="231"/>
      <c r="NI5" s="231"/>
      <c r="NJ5" s="231"/>
      <c r="NK5" s="231"/>
      <c r="NL5" s="231"/>
      <c r="NM5" s="231"/>
      <c r="NN5" s="231"/>
      <c r="NO5" s="231"/>
      <c r="NP5" s="231"/>
      <c r="NQ5" s="231"/>
      <c r="NR5" s="231"/>
      <c r="NS5" s="231"/>
      <c r="NT5" s="231"/>
      <c r="NU5" s="231"/>
      <c r="NV5" s="231"/>
      <c r="NW5" s="231"/>
      <c r="NX5" s="231"/>
      <c r="NY5" s="231"/>
      <c r="NZ5" s="231"/>
      <c r="OA5" s="231"/>
      <c r="OB5" s="231"/>
      <c r="OC5" s="231"/>
      <c r="OD5" s="231"/>
      <c r="OE5" s="231"/>
      <c r="OF5" s="231"/>
      <c r="OG5" s="231"/>
      <c r="OH5" s="231"/>
      <c r="OI5" s="231"/>
      <c r="OJ5" s="231"/>
      <c r="OK5" s="231"/>
      <c r="OL5" s="231"/>
      <c r="OM5" s="231"/>
      <c r="ON5" s="231"/>
      <c r="OO5" s="231"/>
      <c r="OP5" s="231"/>
      <c r="OQ5" s="231"/>
      <c r="OR5" s="231"/>
      <c r="OS5" s="231"/>
      <c r="OT5" s="231"/>
      <c r="OU5" s="231"/>
      <c r="OV5" s="231"/>
      <c r="OW5" s="231"/>
      <c r="OX5" s="231"/>
      <c r="OY5" s="231"/>
      <c r="OZ5" s="231"/>
      <c r="PA5" s="231"/>
      <c r="PB5" s="231"/>
      <c r="PC5" s="231"/>
      <c r="PD5" s="231"/>
      <c r="PE5" s="231"/>
      <c r="PF5" s="231"/>
      <c r="PG5" s="231"/>
      <c r="PH5" s="231"/>
      <c r="PI5" s="231"/>
      <c r="PJ5" s="231"/>
      <c r="PK5" s="231"/>
      <c r="PL5" s="231"/>
      <c r="PM5" s="231"/>
      <c r="PN5" s="231"/>
      <c r="PO5" s="231"/>
      <c r="PP5" s="231"/>
      <c r="PQ5" s="231"/>
      <c r="PR5" s="231"/>
      <c r="PS5" s="231"/>
      <c r="PT5" s="231"/>
      <c r="PU5" s="231"/>
      <c r="PV5" s="231"/>
      <c r="PW5" s="231"/>
      <c r="PX5" s="231"/>
      <c r="PY5" s="231"/>
      <c r="PZ5" s="231"/>
      <c r="QA5" s="231"/>
      <c r="QB5" s="231"/>
      <c r="QC5" s="231"/>
      <c r="QD5" s="231"/>
      <c r="QE5" s="231"/>
      <c r="QF5" s="231"/>
      <c r="QG5" s="231"/>
      <c r="QH5" s="231"/>
      <c r="QI5" s="231"/>
      <c r="QJ5" s="231"/>
      <c r="QK5" s="231"/>
      <c r="QL5" s="231"/>
      <c r="QM5" s="231"/>
      <c r="QN5" s="231"/>
      <c r="QO5" s="231"/>
      <c r="QP5" s="231"/>
      <c r="QQ5" s="231"/>
      <c r="QR5" s="231"/>
      <c r="QS5" s="231"/>
      <c r="QT5" s="231"/>
      <c r="QU5" s="231"/>
      <c r="QV5" s="231"/>
      <c r="QW5" s="231"/>
      <c r="QX5" s="231"/>
      <c r="QY5" s="231"/>
      <c r="QZ5" s="231"/>
      <c r="RA5" s="231"/>
      <c r="RB5" s="231"/>
      <c r="RC5" s="231"/>
      <c r="RD5" s="231"/>
      <c r="RE5" s="231"/>
      <c r="RF5" s="231"/>
      <c r="RG5" s="231"/>
      <c r="RH5" s="231"/>
      <c r="RI5" s="231"/>
      <c r="RJ5" s="231"/>
      <c r="RK5" s="231"/>
      <c r="RL5" s="231"/>
      <c r="RM5" s="231"/>
      <c r="RN5" s="231"/>
      <c r="RO5" s="231"/>
      <c r="RP5" s="231"/>
      <c r="RQ5" s="231"/>
      <c r="RR5" s="231"/>
      <c r="RS5" s="231"/>
      <c r="RT5" s="231"/>
      <c r="RU5" s="231"/>
      <c r="RV5" s="231"/>
      <c r="RW5" s="231"/>
      <c r="RX5" s="231"/>
      <c r="RY5" s="231"/>
      <c r="RZ5" s="231"/>
      <c r="SA5" s="231"/>
      <c r="SB5" s="231"/>
      <c r="SC5" s="231"/>
      <c r="SD5" s="231"/>
      <c r="SE5" s="231"/>
      <c r="SF5" s="231"/>
      <c r="SG5" s="231"/>
      <c r="SH5" s="231"/>
      <c r="SI5" s="231"/>
      <c r="SJ5" s="231"/>
      <c r="SK5" s="231"/>
      <c r="SL5" s="231"/>
      <c r="SM5" s="231"/>
      <c r="SN5" s="231"/>
      <c r="SO5" s="231"/>
      <c r="SP5" s="231"/>
      <c r="SQ5" s="231"/>
      <c r="SR5" s="231"/>
      <c r="SS5" s="231"/>
      <c r="ST5" s="231"/>
      <c r="SU5" s="231"/>
      <c r="SV5" s="231"/>
      <c r="SW5" s="231"/>
      <c r="SX5" s="231"/>
      <c r="SY5" s="231"/>
      <c r="SZ5" s="231"/>
      <c r="TA5" s="231"/>
      <c r="TB5" s="231"/>
      <c r="TC5" s="231"/>
      <c r="TD5" s="231"/>
      <c r="TE5" s="231"/>
      <c r="TF5" s="231"/>
      <c r="TG5" s="231"/>
      <c r="TH5" s="231"/>
      <c r="TI5" s="231"/>
      <c r="TJ5" s="231"/>
      <c r="TK5" s="231"/>
      <c r="TL5" s="231"/>
      <c r="TM5" s="231"/>
      <c r="TN5" s="231"/>
      <c r="TO5" s="231"/>
      <c r="TP5" s="231"/>
      <c r="TQ5" s="231"/>
      <c r="TR5" s="231"/>
      <c r="TS5" s="231"/>
      <c r="TT5" s="231"/>
      <c r="TU5" s="231"/>
      <c r="TV5" s="231"/>
      <c r="TW5" s="231"/>
      <c r="TX5" s="231"/>
      <c r="TY5" s="231"/>
      <c r="TZ5" s="231"/>
      <c r="UA5" s="231"/>
      <c r="UB5" s="231"/>
      <c r="UC5" s="231"/>
      <c r="UD5" s="231"/>
      <c r="UE5" s="231"/>
      <c r="UF5" s="231"/>
      <c r="UG5" s="231"/>
      <c r="UH5" s="231"/>
      <c r="UI5" s="231"/>
      <c r="UJ5" s="231"/>
      <c r="UK5" s="231"/>
      <c r="UL5" s="231"/>
      <c r="UM5" s="231"/>
      <c r="UN5" s="231"/>
      <c r="UO5" s="231"/>
      <c r="UP5" s="231"/>
      <c r="UQ5" s="231"/>
      <c r="UR5" s="231"/>
      <c r="US5" s="231"/>
      <c r="UT5" s="231"/>
      <c r="UU5" s="231"/>
      <c r="UV5" s="231"/>
      <c r="UW5" s="231"/>
      <c r="UX5" s="231"/>
      <c r="UY5" s="231"/>
      <c r="UZ5" s="231"/>
      <c r="VA5" s="231"/>
      <c r="VB5" s="231"/>
      <c r="VC5" s="231"/>
      <c r="VD5" s="231"/>
      <c r="VE5" s="231"/>
      <c r="VF5" s="231"/>
      <c r="VG5" s="231"/>
      <c r="VH5" s="231"/>
      <c r="VI5" s="231"/>
      <c r="VJ5" s="231"/>
      <c r="VK5" s="231"/>
      <c r="VL5" s="231"/>
      <c r="VM5" s="231"/>
      <c r="VN5" s="231"/>
      <c r="VO5" s="231"/>
      <c r="VP5" s="231"/>
      <c r="VQ5" s="231"/>
      <c r="VR5" s="231"/>
      <c r="VS5" s="231"/>
      <c r="VT5" s="231"/>
      <c r="VU5" s="231"/>
      <c r="VV5" s="231"/>
      <c r="VW5" s="231"/>
      <c r="VX5" s="231"/>
      <c r="VY5" s="231"/>
      <c r="VZ5" s="231"/>
      <c r="WA5" s="231"/>
      <c r="WB5" s="231"/>
      <c r="WC5" s="231"/>
      <c r="WD5" s="231"/>
      <c r="WE5" s="231"/>
      <c r="WF5" s="231"/>
      <c r="WG5" s="231"/>
      <c r="WH5" s="231"/>
      <c r="WI5" s="231"/>
      <c r="WJ5" s="231"/>
      <c r="WK5" s="231"/>
      <c r="WL5" s="231"/>
      <c r="WM5" s="231"/>
      <c r="WN5" s="231"/>
      <c r="WO5" s="231"/>
      <c r="WP5" s="231"/>
      <c r="WQ5" s="231"/>
      <c r="WR5" s="231"/>
      <c r="WS5" s="231"/>
      <c r="WT5" s="231"/>
      <c r="WU5" s="231"/>
      <c r="WV5" s="231"/>
      <c r="WW5" s="231"/>
      <c r="WX5" s="231"/>
      <c r="WY5" s="231"/>
      <c r="WZ5" s="231"/>
      <c r="XA5" s="231"/>
      <c r="XB5" s="231"/>
      <c r="XC5" s="231"/>
      <c r="XD5" s="231"/>
      <c r="XE5" s="231"/>
      <c r="XF5" s="231"/>
      <c r="XG5" s="231"/>
      <c r="XH5" s="231"/>
      <c r="XI5" s="231"/>
      <c r="XJ5" s="231"/>
      <c r="XK5" s="231"/>
      <c r="XL5" s="231"/>
      <c r="XM5" s="231"/>
      <c r="XN5" s="231"/>
      <c r="XO5" s="231"/>
      <c r="XP5" s="231"/>
      <c r="XQ5" s="231"/>
      <c r="XR5" s="231"/>
      <c r="XS5" s="231"/>
      <c r="XT5" s="231"/>
      <c r="XU5" s="231"/>
      <c r="XV5" s="231"/>
      <c r="XW5" s="231"/>
      <c r="XX5" s="231"/>
      <c r="XY5" s="231"/>
      <c r="XZ5" s="231"/>
      <c r="YA5" s="231"/>
      <c r="YB5" s="231"/>
      <c r="YC5" s="231"/>
      <c r="YD5" s="231"/>
      <c r="YE5" s="231"/>
      <c r="YF5" s="231"/>
      <c r="YG5" s="231"/>
      <c r="YH5" s="231"/>
      <c r="YI5" s="231"/>
      <c r="YJ5" s="231"/>
      <c r="YK5" s="231"/>
      <c r="YL5" s="231"/>
      <c r="YM5" s="231"/>
      <c r="YN5" s="231"/>
      <c r="YO5" s="231"/>
      <c r="YP5" s="231"/>
      <c r="YQ5" s="231"/>
      <c r="YR5" s="231"/>
      <c r="YS5" s="231"/>
      <c r="YT5" s="231"/>
      <c r="YU5" s="231"/>
      <c r="YV5" s="231"/>
      <c r="YW5" s="231"/>
      <c r="YX5" s="231"/>
      <c r="YY5" s="231"/>
      <c r="YZ5" s="231"/>
      <c r="ZA5" s="231"/>
      <c r="ZB5" s="231"/>
      <c r="ZC5" s="231"/>
      <c r="ZD5" s="231"/>
      <c r="ZE5" s="231"/>
      <c r="ZF5" s="231"/>
      <c r="ZG5" s="231"/>
      <c r="ZH5" s="231"/>
      <c r="ZI5" s="231"/>
      <c r="ZJ5" s="231"/>
      <c r="ZK5" s="231"/>
      <c r="ZL5" s="231"/>
      <c r="ZM5" s="231"/>
      <c r="ZN5" s="231"/>
      <c r="ZO5" s="231"/>
      <c r="ZP5" s="231"/>
      <c r="ZQ5" s="231"/>
      <c r="ZR5" s="231"/>
      <c r="ZS5" s="231"/>
      <c r="ZT5" s="231"/>
      <c r="ZU5" s="231"/>
      <c r="ZV5" s="231"/>
      <c r="ZW5" s="231"/>
      <c r="ZX5" s="231"/>
      <c r="ZY5" s="231"/>
      <c r="ZZ5" s="231"/>
      <c r="AAA5" s="231"/>
      <c r="AAB5" s="231"/>
      <c r="AAC5" s="231"/>
      <c r="AAD5" s="231"/>
      <c r="AAE5" s="231"/>
      <c r="AAF5" s="231"/>
      <c r="AAG5" s="231"/>
      <c r="AAH5" s="231"/>
      <c r="AAI5" s="231"/>
      <c r="AAJ5" s="231"/>
      <c r="AAK5" s="231"/>
      <c r="AAL5" s="231"/>
      <c r="AAM5" s="231"/>
      <c r="AAN5" s="231"/>
      <c r="AAO5" s="231"/>
      <c r="AAP5" s="231"/>
      <c r="AAQ5" s="231"/>
      <c r="AAR5" s="231"/>
      <c r="AAS5" s="231"/>
      <c r="AAT5" s="231"/>
      <c r="AAU5" s="231"/>
      <c r="AAV5" s="231"/>
      <c r="AAW5" s="231"/>
      <c r="AAX5" s="231"/>
      <c r="AAY5" s="231"/>
      <c r="AAZ5" s="231"/>
      <c r="ABA5" s="231"/>
      <c r="ABB5" s="231"/>
      <c r="ABC5" s="231"/>
      <c r="ABD5" s="231"/>
      <c r="ABE5" s="231"/>
      <c r="ABF5" s="231"/>
      <c r="ABG5" s="231"/>
      <c r="ABH5" s="231"/>
      <c r="ABI5" s="231"/>
      <c r="ABJ5" s="231"/>
      <c r="ABK5" s="231"/>
      <c r="ABL5" s="231"/>
      <c r="ABM5" s="231"/>
      <c r="ABN5" s="231"/>
      <c r="ABO5" s="231"/>
      <c r="ABP5" s="231"/>
      <c r="ABQ5" s="231"/>
      <c r="ABR5" s="231"/>
      <c r="ABS5" s="231"/>
      <c r="ABT5" s="231"/>
      <c r="ABU5" s="231"/>
      <c r="ABV5" s="231"/>
      <c r="ABW5" s="231"/>
      <c r="ABX5" s="231"/>
      <c r="ABY5" s="231"/>
      <c r="ABZ5" s="231"/>
      <c r="ACA5" s="231"/>
      <c r="ACB5" s="231"/>
      <c r="ACC5" s="231"/>
      <c r="ACD5" s="231"/>
      <c r="ACE5" s="231"/>
      <c r="ACF5" s="231"/>
      <c r="ACG5" s="231"/>
      <c r="ACH5" s="231"/>
      <c r="ACI5" s="231"/>
      <c r="ACJ5" s="231"/>
      <c r="ACK5" s="231"/>
      <c r="ACL5" s="231"/>
      <c r="ACM5" s="231"/>
      <c r="ACN5" s="231"/>
      <c r="ACO5" s="231"/>
      <c r="ACP5" s="231"/>
      <c r="ACQ5" s="231"/>
      <c r="ACR5" s="231"/>
      <c r="ACS5" s="231"/>
      <c r="ACT5" s="231"/>
      <c r="ACU5" s="231"/>
      <c r="ACV5" s="231"/>
      <c r="ACW5" s="231"/>
      <c r="ACX5" s="231"/>
      <c r="ACY5" s="231"/>
      <c r="ACZ5" s="231"/>
      <c r="ADA5" s="231"/>
      <c r="ADB5" s="231"/>
      <c r="ADC5" s="231"/>
      <c r="ADD5" s="231"/>
      <c r="ADE5" s="231"/>
      <c r="ADF5" s="231"/>
      <c r="ADG5" s="231"/>
      <c r="ADH5" s="231"/>
      <c r="ADI5" s="231"/>
      <c r="ADJ5" s="231"/>
      <c r="ADK5" s="231"/>
      <c r="ADL5" s="231"/>
      <c r="ADM5" s="231"/>
      <c r="ADN5" s="231"/>
      <c r="ADO5" s="231"/>
      <c r="ADP5" s="231"/>
      <c r="ADQ5" s="231"/>
      <c r="ADR5" s="231"/>
      <c r="ADS5" s="231"/>
      <c r="ADT5" s="231"/>
      <c r="ADU5" s="231"/>
      <c r="ADV5" s="231"/>
      <c r="ADW5" s="231"/>
      <c r="ADX5" s="231"/>
      <c r="ADY5" s="231"/>
      <c r="ADZ5" s="231"/>
      <c r="AEA5" s="231"/>
      <c r="AEB5" s="231"/>
      <c r="AEC5" s="231"/>
      <c r="AED5" s="231"/>
      <c r="AEE5" s="231"/>
      <c r="AEF5" s="231"/>
      <c r="AEG5" s="231"/>
      <c r="AEH5" s="231"/>
      <c r="AEI5" s="231"/>
      <c r="AEJ5" s="231"/>
      <c r="AEK5" s="231"/>
      <c r="AEL5" s="231"/>
      <c r="AEM5" s="231"/>
      <c r="AEN5" s="231"/>
      <c r="AEO5" s="231"/>
      <c r="AEP5" s="231"/>
      <c r="AEQ5" s="231"/>
      <c r="AER5" s="231"/>
      <c r="AES5" s="231"/>
      <c r="AET5" s="231"/>
      <c r="AEU5" s="231"/>
      <c r="AEV5" s="231"/>
      <c r="AEW5" s="231"/>
      <c r="AEX5" s="231"/>
      <c r="AEY5" s="231"/>
      <c r="AEZ5" s="231"/>
      <c r="AFA5" s="231"/>
      <c r="AFB5" s="231"/>
      <c r="AFC5" s="231"/>
      <c r="AFD5" s="231"/>
      <c r="AFE5" s="231"/>
      <c r="AFF5" s="231"/>
      <c r="AFG5" s="231"/>
      <c r="AFH5" s="231"/>
      <c r="AFI5" s="231"/>
      <c r="AFJ5" s="231"/>
      <c r="AFK5" s="231"/>
      <c r="AFL5" s="231"/>
      <c r="AFM5" s="231"/>
      <c r="AFN5" s="231"/>
      <c r="AFO5" s="231"/>
      <c r="AFP5" s="231"/>
      <c r="AFQ5" s="231"/>
      <c r="AFR5" s="231"/>
      <c r="AFS5" s="231"/>
      <c r="AFT5" s="231"/>
      <c r="AFU5" s="231"/>
      <c r="AFV5" s="231"/>
      <c r="AFW5" s="231"/>
      <c r="AFX5" s="231"/>
      <c r="AFY5" s="231"/>
      <c r="AFZ5" s="231"/>
      <c r="AGA5" s="231"/>
      <c r="AGB5" s="231"/>
      <c r="AGC5" s="231"/>
      <c r="AGD5" s="231"/>
      <c r="AGE5" s="231"/>
      <c r="AGF5" s="231"/>
      <c r="AGG5" s="231"/>
      <c r="AGH5" s="231"/>
      <c r="AGI5" s="231"/>
      <c r="AGJ5" s="231"/>
      <c r="AGK5" s="231"/>
      <c r="AGL5" s="231"/>
      <c r="AGM5" s="231"/>
      <c r="AGN5" s="231"/>
      <c r="AGO5" s="231"/>
      <c r="AGP5" s="231"/>
      <c r="AGQ5" s="231"/>
      <c r="AGR5" s="231"/>
      <c r="AGS5" s="231"/>
      <c r="AGT5" s="231"/>
      <c r="AGU5" s="231"/>
      <c r="AGV5" s="231"/>
      <c r="AGW5" s="231"/>
      <c r="AGX5" s="231"/>
      <c r="AGY5" s="231"/>
      <c r="AGZ5" s="231"/>
      <c r="AHA5" s="231"/>
      <c r="AHB5" s="231"/>
      <c r="AHC5" s="231"/>
      <c r="AHD5" s="231"/>
      <c r="AHE5" s="231"/>
      <c r="AHF5" s="231"/>
      <c r="AHG5" s="231"/>
      <c r="AHH5" s="231"/>
      <c r="AHI5" s="231"/>
      <c r="AHJ5" s="231"/>
      <c r="AHK5" s="231"/>
      <c r="AHL5" s="231"/>
      <c r="AHM5" s="231"/>
      <c r="AHN5" s="231"/>
      <c r="AHO5" s="231"/>
      <c r="AHP5" s="231"/>
      <c r="AHQ5" s="231"/>
      <c r="AHR5" s="231"/>
      <c r="AHS5" s="231"/>
      <c r="AHT5" s="231"/>
      <c r="AHU5" s="231"/>
      <c r="AHV5" s="231"/>
      <c r="AHW5" s="231"/>
      <c r="AHX5" s="231"/>
      <c r="AHY5" s="231"/>
      <c r="AHZ5" s="231"/>
      <c r="AIA5" s="231"/>
      <c r="AIB5" s="231"/>
      <c r="AIC5" s="231"/>
      <c r="AID5" s="231"/>
      <c r="AIE5" s="231"/>
      <c r="AIF5" s="231"/>
      <c r="AIG5" s="231"/>
      <c r="AIH5" s="231"/>
      <c r="AII5" s="231"/>
      <c r="AIJ5" s="231"/>
      <c r="AIK5" s="231"/>
      <c r="AIL5" s="231"/>
      <c r="AIM5" s="231"/>
      <c r="AIN5" s="231"/>
      <c r="AIO5" s="231"/>
      <c r="AIP5" s="231"/>
      <c r="AIQ5" s="231"/>
      <c r="AIR5" s="231"/>
      <c r="AIS5" s="231"/>
      <c r="AIT5" s="231"/>
      <c r="AIU5" s="231"/>
      <c r="AIV5" s="231"/>
      <c r="AIW5" s="231"/>
      <c r="AIX5" s="231"/>
      <c r="AIY5" s="231"/>
      <c r="AIZ5" s="231"/>
      <c r="AJA5" s="231"/>
      <c r="AJB5" s="231"/>
      <c r="AJC5" s="231"/>
      <c r="AJD5" s="231"/>
      <c r="AJE5" s="231"/>
      <c r="AJF5" s="231"/>
      <c r="AJG5" s="231"/>
      <c r="AJH5" s="231"/>
      <c r="AJI5" s="231"/>
      <c r="AJJ5" s="231"/>
      <c r="AJK5" s="231"/>
      <c r="AJL5" s="231"/>
      <c r="AJM5" s="231"/>
      <c r="AJN5" s="231"/>
      <c r="AJO5" s="231"/>
      <c r="AJP5" s="231"/>
      <c r="AJQ5" s="231"/>
      <c r="AJR5" s="231"/>
      <c r="AJS5" s="231"/>
      <c r="AJT5" s="231"/>
      <c r="AJU5" s="231"/>
      <c r="AJV5" s="231"/>
      <c r="AJW5" s="231"/>
      <c r="AJX5" s="231"/>
      <c r="AJY5" s="231"/>
      <c r="AJZ5" s="231"/>
      <c r="AKA5" s="231"/>
      <c r="AKB5" s="231"/>
      <c r="AKC5" s="231"/>
      <c r="AKD5" s="231"/>
      <c r="AKE5" s="231"/>
      <c r="AKF5" s="231"/>
      <c r="AKG5" s="231"/>
      <c r="AKH5" s="231"/>
      <c r="AKI5" s="231"/>
      <c r="AKJ5" s="231"/>
      <c r="AKK5" s="231"/>
      <c r="AKL5" s="231"/>
      <c r="AKM5" s="231"/>
      <c r="AKN5" s="231"/>
      <c r="AKO5" s="231"/>
      <c r="AKP5" s="231"/>
      <c r="AKQ5" s="231"/>
      <c r="AKR5" s="231"/>
      <c r="AKS5" s="231"/>
      <c r="AKT5" s="231"/>
      <c r="AKU5" s="231"/>
      <c r="AKV5" s="231"/>
      <c r="AKW5" s="231"/>
      <c r="AKX5" s="231"/>
      <c r="AKY5" s="231"/>
      <c r="AKZ5" s="231"/>
      <c r="ALA5" s="231"/>
      <c r="ALB5" s="231"/>
      <c r="ALC5" s="231"/>
      <c r="ALD5" s="231"/>
      <c r="ALE5" s="231"/>
      <c r="ALF5" s="231"/>
      <c r="ALG5" s="231"/>
      <c r="ALH5" s="231"/>
      <c r="ALI5" s="231"/>
      <c r="ALJ5" s="231"/>
      <c r="ALK5" s="231"/>
      <c r="ALL5" s="231"/>
      <c r="ALM5" s="231"/>
      <c r="ALN5" s="231"/>
      <c r="ALO5" s="231"/>
      <c r="ALP5" s="231"/>
      <c r="ALQ5" s="231"/>
      <c r="ALR5" s="231"/>
      <c r="ALS5" s="231"/>
      <c r="ALT5" s="231"/>
      <c r="ALU5" s="231"/>
      <c r="ALV5" s="231"/>
      <c r="ALW5" s="231"/>
      <c r="ALX5" s="231"/>
      <c r="ALY5" s="231"/>
      <c r="ALZ5" s="231"/>
      <c r="AMA5" s="231"/>
      <c r="AMB5" s="231"/>
      <c r="AMC5" s="231"/>
      <c r="AMD5" s="231"/>
      <c r="AME5" s="231"/>
      <c r="AMF5" s="231"/>
      <c r="AMG5" s="231"/>
      <c r="AMH5" s="231"/>
      <c r="AMI5" s="231"/>
      <c r="AMJ5" s="231"/>
      <c r="AMK5" s="231"/>
      <c r="AML5" s="231"/>
      <c r="AMM5" s="231"/>
      <c r="AMN5" s="231"/>
      <c r="AMO5" s="231"/>
      <c r="AMP5" s="231"/>
      <c r="AMQ5" s="231"/>
      <c r="AMR5" s="231"/>
      <c r="AMS5" s="231"/>
      <c r="AMT5" s="231"/>
      <c r="AMU5" s="231"/>
      <c r="AMV5" s="231"/>
      <c r="AMW5" s="231"/>
      <c r="AMX5" s="231"/>
      <c r="AMY5" s="231"/>
      <c r="AMZ5" s="231"/>
      <c r="ANA5" s="231"/>
      <c r="ANB5" s="231"/>
      <c r="ANC5" s="231"/>
      <c r="AND5" s="231"/>
      <c r="ANE5" s="231"/>
      <c r="ANF5" s="231"/>
      <c r="ANG5" s="231"/>
      <c r="ANH5" s="231"/>
      <c r="ANI5" s="231"/>
      <c r="ANJ5" s="231"/>
      <c r="ANK5" s="231"/>
      <c r="ANL5" s="231"/>
      <c r="ANM5" s="231"/>
      <c r="ANN5" s="231"/>
      <c r="ANO5" s="231"/>
      <c r="ANP5" s="231"/>
      <c r="ANQ5" s="231"/>
      <c r="ANR5" s="231"/>
      <c r="ANS5" s="231"/>
      <c r="ANT5" s="231"/>
      <c r="ANU5" s="231"/>
      <c r="ANV5" s="231"/>
      <c r="ANW5" s="231"/>
      <c r="ANX5" s="231"/>
      <c r="ANY5" s="231"/>
      <c r="ANZ5" s="231"/>
      <c r="AOA5" s="231"/>
      <c r="AOB5" s="231"/>
      <c r="AOC5" s="231"/>
      <c r="AOD5" s="231"/>
      <c r="AOE5" s="231"/>
      <c r="AOF5" s="231"/>
      <c r="AOG5" s="231"/>
      <c r="AOH5" s="231"/>
      <c r="AOI5" s="231"/>
      <c r="AOJ5" s="231"/>
      <c r="AOK5" s="231"/>
      <c r="AOL5" s="231"/>
      <c r="AOM5" s="231"/>
      <c r="AON5" s="231"/>
      <c r="AOO5" s="231"/>
      <c r="AOP5" s="231"/>
      <c r="AOQ5" s="231"/>
      <c r="AOR5" s="231"/>
      <c r="AOS5" s="231"/>
      <c r="AOT5" s="231"/>
      <c r="AOU5" s="231"/>
      <c r="AOV5" s="231"/>
      <c r="AOW5" s="231"/>
      <c r="AOX5" s="231"/>
      <c r="AOY5" s="231"/>
      <c r="AOZ5" s="231"/>
      <c r="APA5" s="231"/>
      <c r="APB5" s="231"/>
      <c r="APC5" s="231"/>
      <c r="APD5" s="231"/>
      <c r="APE5" s="231"/>
      <c r="APF5" s="231"/>
      <c r="APG5" s="231"/>
      <c r="APH5" s="231"/>
      <c r="API5" s="231"/>
      <c r="APJ5" s="231"/>
      <c r="APK5" s="231"/>
      <c r="APL5" s="231"/>
      <c r="APM5" s="231"/>
      <c r="APN5" s="231"/>
      <c r="APO5" s="231"/>
      <c r="APP5" s="231"/>
      <c r="APQ5" s="231"/>
      <c r="APR5" s="231"/>
      <c r="APS5" s="231"/>
      <c r="APT5" s="231"/>
      <c r="APU5" s="231"/>
      <c r="APV5" s="231"/>
      <c r="APW5" s="231"/>
      <c r="APX5" s="231"/>
      <c r="APY5" s="231"/>
      <c r="APZ5" s="231"/>
      <c r="AQA5" s="231"/>
      <c r="AQB5" s="231"/>
      <c r="AQC5" s="231"/>
      <c r="AQD5" s="231"/>
      <c r="AQE5" s="231"/>
      <c r="AQF5" s="231"/>
      <c r="AQG5" s="231"/>
      <c r="AQH5" s="231"/>
      <c r="AQI5" s="231"/>
      <c r="AQJ5" s="231"/>
      <c r="AQK5" s="231"/>
      <c r="AQL5" s="231"/>
      <c r="AQM5" s="231"/>
      <c r="AQN5" s="231"/>
      <c r="AQO5" s="231"/>
      <c r="AQP5" s="231"/>
      <c r="AQQ5" s="231"/>
      <c r="AQR5" s="231"/>
      <c r="AQS5" s="231"/>
      <c r="AQT5" s="231"/>
      <c r="AQU5" s="231"/>
      <c r="AQV5" s="231"/>
      <c r="AQW5" s="231"/>
      <c r="AQX5" s="231"/>
      <c r="AQY5" s="231"/>
      <c r="AQZ5" s="231"/>
      <c r="ARA5" s="231"/>
      <c r="ARB5" s="231"/>
      <c r="ARC5" s="231"/>
      <c r="ARD5" s="231"/>
      <c r="ARE5" s="231"/>
      <c r="ARF5" s="231"/>
      <c r="ARG5" s="231"/>
      <c r="ARH5" s="231"/>
      <c r="ARI5" s="231"/>
      <c r="ARJ5" s="231"/>
      <c r="ARK5" s="231"/>
      <c r="ARL5" s="231"/>
      <c r="ARM5" s="231"/>
      <c r="ARN5" s="231"/>
      <c r="ARO5" s="231"/>
      <c r="ARP5" s="231"/>
      <c r="ARQ5" s="231"/>
      <c r="ARR5" s="231"/>
      <c r="ARS5" s="231"/>
      <c r="ART5" s="231"/>
      <c r="ARU5" s="231"/>
      <c r="ARV5" s="231"/>
      <c r="ARW5" s="231"/>
      <c r="ARX5" s="231"/>
      <c r="ARY5" s="231"/>
      <c r="ARZ5" s="231"/>
      <c r="ASA5" s="231"/>
      <c r="ASB5" s="231"/>
      <c r="ASC5" s="231"/>
      <c r="ASD5" s="231"/>
      <c r="ASE5" s="231"/>
      <c r="ASF5" s="231"/>
      <c r="ASG5" s="231"/>
      <c r="ASH5" s="231"/>
      <c r="ASI5" s="231"/>
      <c r="ASJ5" s="231"/>
      <c r="ASK5" s="231"/>
      <c r="ASL5" s="231"/>
      <c r="ASM5" s="231"/>
      <c r="ASN5" s="231"/>
      <c r="ASO5" s="231"/>
      <c r="ASP5" s="231"/>
      <c r="ASQ5" s="231"/>
      <c r="ASR5" s="231"/>
      <c r="ASS5" s="231"/>
      <c r="AST5" s="231"/>
      <c r="ASU5" s="231"/>
      <c r="ASV5" s="231"/>
      <c r="ASW5" s="231"/>
      <c r="ASX5" s="231"/>
      <c r="ASY5" s="231"/>
      <c r="ASZ5" s="231"/>
      <c r="ATA5" s="231"/>
      <c r="ATB5" s="231"/>
      <c r="ATC5" s="231"/>
      <c r="ATD5" s="231"/>
      <c r="ATE5" s="231"/>
      <c r="ATF5" s="231"/>
      <c r="ATG5" s="231"/>
      <c r="ATH5" s="231"/>
      <c r="ATI5" s="231"/>
      <c r="ATJ5" s="231"/>
      <c r="ATK5" s="231"/>
      <c r="ATL5" s="231"/>
      <c r="ATM5" s="231"/>
      <c r="ATN5" s="231"/>
      <c r="ATO5" s="231"/>
      <c r="ATP5" s="231"/>
      <c r="ATQ5" s="231"/>
      <c r="ATR5" s="231"/>
      <c r="ATS5" s="231"/>
      <c r="ATT5" s="231"/>
      <c r="ATU5" s="231"/>
      <c r="ATV5" s="231"/>
      <c r="ATW5" s="231"/>
      <c r="ATX5" s="231"/>
      <c r="ATY5" s="231"/>
      <c r="ATZ5" s="231"/>
      <c r="AUA5" s="231"/>
      <c r="AUB5" s="231"/>
      <c r="AUC5" s="231"/>
      <c r="AUD5" s="231"/>
      <c r="AUE5" s="231"/>
      <c r="AUF5" s="231"/>
      <c r="AUG5" s="231"/>
      <c r="AUH5" s="231"/>
      <c r="AUI5" s="231"/>
      <c r="AUJ5" s="231"/>
      <c r="AUK5" s="231"/>
      <c r="AUL5" s="231"/>
      <c r="AUM5" s="231"/>
      <c r="AUN5" s="231"/>
      <c r="AUO5" s="231"/>
      <c r="AUP5" s="231"/>
      <c r="AUQ5" s="231"/>
      <c r="AUR5" s="231"/>
      <c r="AUS5" s="231"/>
      <c r="AUT5" s="231"/>
      <c r="AUU5" s="231"/>
      <c r="AUV5" s="231"/>
      <c r="AUW5" s="231"/>
      <c r="AUX5" s="231"/>
      <c r="AUY5" s="231"/>
      <c r="AUZ5" s="231"/>
      <c r="AVA5" s="231"/>
      <c r="AVB5" s="231"/>
      <c r="AVC5" s="231"/>
      <c r="AVD5" s="231"/>
      <c r="AVE5" s="231"/>
      <c r="AVF5" s="231"/>
      <c r="AVG5" s="231"/>
      <c r="AVH5" s="231"/>
      <c r="AVI5" s="231"/>
      <c r="AVJ5" s="231"/>
      <c r="AVK5" s="231"/>
      <c r="AVL5" s="231"/>
      <c r="AVM5" s="231"/>
      <c r="AVN5" s="231"/>
      <c r="AVO5" s="231"/>
      <c r="AVP5" s="231"/>
      <c r="AVQ5" s="231"/>
      <c r="AVR5" s="231"/>
      <c r="AVS5" s="231"/>
      <c r="AVT5" s="231"/>
      <c r="AVU5" s="231"/>
      <c r="AVV5" s="231"/>
      <c r="AVW5" s="231"/>
      <c r="AVX5" s="231"/>
      <c r="AVY5" s="231"/>
      <c r="AVZ5" s="231"/>
      <c r="AWA5" s="231"/>
      <c r="AWB5" s="231"/>
      <c r="AWC5" s="231"/>
      <c r="AWD5" s="231"/>
      <c r="AWE5" s="231"/>
      <c r="AWF5" s="231"/>
      <c r="AWG5" s="231"/>
      <c r="AWH5" s="231"/>
      <c r="AWI5" s="231"/>
      <c r="AWJ5" s="231"/>
      <c r="AWK5" s="231"/>
      <c r="AWL5" s="231"/>
      <c r="AWM5" s="231"/>
      <c r="AWN5" s="231"/>
      <c r="AWO5" s="231"/>
      <c r="AWP5" s="231"/>
      <c r="AWQ5" s="231"/>
      <c r="AWR5" s="231"/>
      <c r="AWS5" s="231"/>
      <c r="AWT5" s="231"/>
      <c r="AWU5" s="231"/>
      <c r="AWV5" s="231"/>
      <c r="AWW5" s="231"/>
      <c r="AWX5" s="231"/>
      <c r="AWY5" s="231"/>
      <c r="AWZ5" s="231"/>
      <c r="AXA5" s="231"/>
      <c r="AXB5" s="231"/>
      <c r="AXC5" s="231"/>
      <c r="AXD5" s="231"/>
      <c r="AXE5" s="231"/>
      <c r="AXF5" s="231"/>
      <c r="AXG5" s="231"/>
      <c r="AXH5" s="231"/>
      <c r="AXI5" s="231"/>
      <c r="AXJ5" s="231"/>
      <c r="AXK5" s="231"/>
      <c r="AXL5" s="231"/>
      <c r="AXM5" s="231"/>
      <c r="AXN5" s="231"/>
      <c r="AXO5" s="231"/>
      <c r="AXP5" s="231"/>
      <c r="AXQ5" s="231"/>
      <c r="AXR5" s="231"/>
      <c r="AXS5" s="231"/>
      <c r="AXT5" s="231"/>
      <c r="AXU5" s="231"/>
      <c r="AXV5" s="231"/>
      <c r="AXW5" s="231"/>
      <c r="AXX5" s="231"/>
      <c r="AXY5" s="231"/>
      <c r="AXZ5" s="231"/>
      <c r="AYA5" s="231"/>
      <c r="AYB5" s="231"/>
      <c r="AYC5" s="231"/>
      <c r="AYD5" s="231"/>
      <c r="AYE5" s="231"/>
      <c r="AYF5" s="231"/>
      <c r="AYG5" s="231"/>
      <c r="AYH5" s="231"/>
      <c r="AYI5" s="231"/>
      <c r="AYJ5" s="231"/>
      <c r="AYK5" s="231"/>
      <c r="AYL5" s="231"/>
      <c r="AYM5" s="231"/>
      <c r="AYN5" s="231"/>
      <c r="AYO5" s="231"/>
      <c r="AYP5" s="231"/>
      <c r="AYQ5" s="231"/>
      <c r="AYR5" s="231"/>
      <c r="AYS5" s="231"/>
      <c r="AYT5" s="231"/>
      <c r="AYU5" s="231"/>
      <c r="AYV5" s="231"/>
      <c r="AYW5" s="231"/>
      <c r="AYX5" s="231"/>
      <c r="AYY5" s="231"/>
      <c r="AYZ5" s="231"/>
      <c r="AZA5" s="231"/>
      <c r="AZB5" s="231"/>
      <c r="AZC5" s="231"/>
      <c r="AZD5" s="231"/>
      <c r="AZE5" s="231"/>
      <c r="AZF5" s="231"/>
      <c r="AZG5" s="231"/>
      <c r="AZH5" s="231"/>
      <c r="AZI5" s="231"/>
      <c r="AZJ5" s="231"/>
      <c r="AZK5" s="231"/>
      <c r="AZL5" s="231"/>
      <c r="AZM5" s="231"/>
      <c r="AZN5" s="231"/>
      <c r="AZO5" s="231"/>
      <c r="AZP5" s="231"/>
      <c r="AZQ5" s="231"/>
      <c r="AZR5" s="231"/>
      <c r="AZS5" s="231"/>
      <c r="AZT5" s="231"/>
      <c r="AZU5" s="231"/>
      <c r="AZV5" s="231"/>
      <c r="AZW5" s="231"/>
      <c r="AZX5" s="231"/>
      <c r="AZY5" s="231"/>
      <c r="AZZ5" s="231"/>
      <c r="BAA5" s="231"/>
      <c r="BAB5" s="231"/>
      <c r="BAC5" s="231"/>
      <c r="BAD5" s="231"/>
      <c r="BAE5" s="231"/>
      <c r="BAF5" s="231"/>
      <c r="BAG5" s="231"/>
      <c r="BAH5" s="231"/>
      <c r="BAI5" s="231"/>
      <c r="BAJ5" s="231"/>
      <c r="BAK5" s="231"/>
      <c r="BAL5" s="231"/>
      <c r="BAM5" s="231"/>
      <c r="BAN5" s="231"/>
      <c r="BAO5" s="231"/>
      <c r="BAP5" s="231"/>
      <c r="BAQ5" s="231"/>
      <c r="BAR5" s="231"/>
      <c r="BAS5" s="231"/>
      <c r="BAT5" s="231"/>
      <c r="BAU5" s="231"/>
      <c r="BAV5" s="231"/>
      <c r="BAW5" s="231"/>
      <c r="BAX5" s="231"/>
      <c r="BAY5" s="231"/>
      <c r="BAZ5" s="231"/>
      <c r="BBA5" s="231"/>
      <c r="BBB5" s="231"/>
      <c r="BBC5" s="231"/>
      <c r="BBD5" s="231"/>
      <c r="BBE5" s="231"/>
      <c r="BBF5" s="231"/>
      <c r="BBG5" s="231"/>
      <c r="BBH5" s="231"/>
      <c r="BBI5" s="231"/>
      <c r="BBJ5" s="231"/>
      <c r="BBK5" s="231"/>
      <c r="BBL5" s="231"/>
      <c r="BBM5" s="231"/>
      <c r="BBN5" s="231"/>
      <c r="BBO5" s="231"/>
      <c r="BBP5" s="231"/>
      <c r="BBQ5" s="231"/>
      <c r="BBR5" s="231"/>
      <c r="BBS5" s="231"/>
      <c r="BBT5" s="231"/>
      <c r="BBU5" s="231"/>
      <c r="BBV5" s="231"/>
      <c r="BBW5" s="231"/>
      <c r="BBX5" s="231"/>
      <c r="BBY5" s="231"/>
      <c r="BBZ5" s="231"/>
      <c r="BCA5" s="231"/>
      <c r="BCB5" s="231"/>
      <c r="BCC5" s="231"/>
      <c r="BCD5" s="231"/>
      <c r="BCE5" s="231"/>
      <c r="BCF5" s="231"/>
      <c r="BCG5" s="231"/>
      <c r="BCH5" s="231"/>
      <c r="BCI5" s="231"/>
      <c r="BCJ5" s="231"/>
      <c r="BCK5" s="231"/>
      <c r="BCL5" s="231"/>
      <c r="BCM5" s="231"/>
      <c r="BCN5" s="231"/>
      <c r="BCO5" s="231"/>
      <c r="BCP5" s="231"/>
      <c r="BCQ5" s="231"/>
      <c r="BCR5" s="231"/>
      <c r="BCS5" s="231"/>
      <c r="BCT5" s="231"/>
      <c r="BCU5" s="231"/>
      <c r="BCV5" s="231"/>
      <c r="BCW5" s="231"/>
      <c r="BCX5" s="231"/>
      <c r="BCY5" s="231"/>
      <c r="BCZ5" s="231"/>
      <c r="BDA5" s="231"/>
      <c r="BDB5" s="231"/>
      <c r="BDC5" s="231"/>
      <c r="BDD5" s="231"/>
      <c r="BDE5" s="231"/>
      <c r="BDF5" s="231"/>
      <c r="BDG5" s="231"/>
      <c r="BDH5" s="231"/>
      <c r="BDI5" s="231"/>
      <c r="BDJ5" s="231"/>
      <c r="BDK5" s="231"/>
      <c r="BDL5" s="231"/>
      <c r="BDM5" s="231"/>
      <c r="BDN5" s="231"/>
      <c r="BDO5" s="231"/>
      <c r="BDP5" s="231"/>
      <c r="BDQ5" s="231"/>
      <c r="BDR5" s="231"/>
      <c r="BDS5" s="231"/>
      <c r="BDT5" s="231"/>
      <c r="BDU5" s="231"/>
      <c r="BDV5" s="231"/>
      <c r="BDW5" s="231"/>
      <c r="BDX5" s="231"/>
      <c r="BDY5" s="231"/>
      <c r="BDZ5" s="231"/>
      <c r="BEA5" s="231"/>
      <c r="BEB5" s="231"/>
      <c r="BEC5" s="231"/>
      <c r="BED5" s="231"/>
      <c r="BEE5" s="231"/>
      <c r="BEF5" s="231"/>
      <c r="BEG5" s="231"/>
      <c r="BEH5" s="231"/>
      <c r="BEI5" s="231"/>
      <c r="BEJ5" s="231"/>
      <c r="BEK5" s="231"/>
      <c r="BEL5" s="231"/>
      <c r="BEM5" s="231"/>
      <c r="BEN5" s="231"/>
      <c r="BEO5" s="231"/>
      <c r="BEP5" s="231"/>
      <c r="BEQ5" s="231"/>
      <c r="BER5" s="231"/>
      <c r="BES5" s="231"/>
      <c r="BET5" s="231"/>
      <c r="BEU5" s="231"/>
      <c r="BEV5" s="231"/>
      <c r="BEW5" s="231"/>
      <c r="BEX5" s="231"/>
      <c r="BEY5" s="231"/>
      <c r="BEZ5" s="231"/>
      <c r="BFA5" s="231"/>
      <c r="BFB5" s="231"/>
      <c r="BFC5" s="231"/>
      <c r="BFD5" s="231"/>
      <c r="BFE5" s="231"/>
      <c r="BFF5" s="231"/>
      <c r="BFG5" s="231"/>
      <c r="BFH5" s="231"/>
      <c r="BFI5" s="231"/>
      <c r="BFJ5" s="231"/>
      <c r="BFK5" s="231"/>
      <c r="BFL5" s="231"/>
      <c r="BFM5" s="231"/>
      <c r="BFN5" s="231"/>
      <c r="BFO5" s="231"/>
      <c r="BFP5" s="231"/>
      <c r="BFQ5" s="231"/>
      <c r="BFR5" s="231"/>
      <c r="BFS5" s="231"/>
      <c r="BFT5" s="231"/>
      <c r="BFU5" s="231"/>
      <c r="BFV5" s="231"/>
      <c r="BFW5" s="231"/>
      <c r="BFX5" s="231"/>
      <c r="BFY5" s="231"/>
      <c r="BFZ5" s="231"/>
      <c r="BGA5" s="231"/>
      <c r="BGB5" s="231"/>
      <c r="BGC5" s="231"/>
      <c r="BGD5" s="231"/>
      <c r="BGE5" s="231"/>
      <c r="BGF5" s="231"/>
      <c r="BGG5" s="231"/>
      <c r="BGH5" s="231"/>
      <c r="BGI5" s="231"/>
      <c r="BGJ5" s="231"/>
      <c r="BGK5" s="231"/>
      <c r="BGL5" s="231"/>
      <c r="BGM5" s="231"/>
      <c r="BGN5" s="231"/>
      <c r="BGO5" s="231"/>
      <c r="BGP5" s="231"/>
      <c r="BGQ5" s="231"/>
      <c r="BGR5" s="231"/>
      <c r="BGS5" s="231"/>
      <c r="BGT5" s="231"/>
      <c r="BGU5" s="231"/>
      <c r="BGV5" s="231"/>
      <c r="BGW5" s="231"/>
      <c r="BGX5" s="231"/>
      <c r="BGY5" s="231"/>
      <c r="BGZ5" s="231"/>
      <c r="BHA5" s="231"/>
      <c r="BHB5" s="231"/>
      <c r="BHC5" s="231"/>
      <c r="BHD5" s="231"/>
      <c r="BHE5" s="231"/>
      <c r="BHF5" s="231"/>
      <c r="BHG5" s="231"/>
      <c r="BHH5" s="231"/>
      <c r="BHI5" s="231"/>
      <c r="BHJ5" s="231"/>
      <c r="BHK5" s="231"/>
      <c r="BHL5" s="231"/>
      <c r="BHM5" s="231"/>
      <c r="BHN5" s="231"/>
      <c r="BHO5" s="231"/>
      <c r="BHP5" s="231"/>
      <c r="BHQ5" s="231"/>
      <c r="BHR5" s="231"/>
      <c r="BHS5" s="231"/>
      <c r="BHT5" s="231"/>
      <c r="BHU5" s="231"/>
      <c r="BHV5" s="231"/>
      <c r="BHW5" s="231"/>
      <c r="BHX5" s="231"/>
      <c r="BHY5" s="231"/>
      <c r="BHZ5" s="231"/>
      <c r="BIA5" s="231"/>
      <c r="BIB5" s="231"/>
      <c r="BIC5" s="231"/>
      <c r="BID5" s="231"/>
      <c r="BIE5" s="231"/>
      <c r="BIF5" s="231"/>
      <c r="BIG5" s="231"/>
      <c r="BIH5" s="231"/>
      <c r="BII5" s="231"/>
      <c r="BIJ5" s="231"/>
      <c r="BIK5" s="231"/>
      <c r="BIL5" s="231"/>
      <c r="BIM5" s="231"/>
      <c r="BIN5" s="231"/>
      <c r="BIO5" s="231"/>
      <c r="BIP5" s="231"/>
      <c r="BIQ5" s="231"/>
      <c r="BIR5" s="231"/>
      <c r="BIS5" s="231"/>
      <c r="BIT5" s="231"/>
      <c r="BIU5" s="231"/>
      <c r="BIV5" s="231"/>
      <c r="BIW5" s="231"/>
      <c r="BIX5" s="231"/>
      <c r="BIY5" s="231"/>
      <c r="BIZ5" s="231"/>
      <c r="BJA5" s="231"/>
      <c r="BJB5" s="231"/>
      <c r="BJC5" s="231"/>
      <c r="BJD5" s="231"/>
      <c r="BJE5" s="231"/>
      <c r="BJF5" s="231"/>
      <c r="BJG5" s="231"/>
      <c r="BJH5" s="231"/>
      <c r="BJI5" s="231"/>
      <c r="BJJ5" s="231"/>
      <c r="BJK5" s="231"/>
      <c r="BJL5" s="231"/>
      <c r="BJM5" s="231"/>
      <c r="BJN5" s="231"/>
      <c r="BJO5" s="231"/>
      <c r="BJP5" s="231"/>
      <c r="BJQ5" s="231"/>
      <c r="BJR5" s="231"/>
      <c r="BJS5" s="231"/>
      <c r="BJT5" s="231"/>
      <c r="BJU5" s="231"/>
      <c r="BJV5" s="231"/>
      <c r="BJW5" s="231"/>
      <c r="BJX5" s="231"/>
      <c r="BJY5" s="231"/>
      <c r="BJZ5" s="231"/>
      <c r="BKA5" s="231"/>
      <c r="BKB5" s="231"/>
      <c r="BKC5" s="231"/>
      <c r="BKD5" s="231"/>
      <c r="BKE5" s="231"/>
      <c r="BKF5" s="231"/>
      <c r="BKG5" s="231"/>
      <c r="BKH5" s="231"/>
      <c r="BKI5" s="231"/>
      <c r="BKJ5" s="231"/>
      <c r="BKK5" s="231"/>
      <c r="BKL5" s="231"/>
      <c r="BKM5" s="231"/>
      <c r="BKN5" s="231"/>
      <c r="BKO5" s="231"/>
      <c r="BKP5" s="231"/>
      <c r="BKQ5" s="231"/>
      <c r="BKR5" s="231"/>
      <c r="BKS5" s="231"/>
      <c r="BKT5" s="231"/>
      <c r="BKU5" s="231"/>
      <c r="BKV5" s="231"/>
      <c r="BKW5" s="231"/>
      <c r="BKX5" s="231"/>
      <c r="BKY5" s="231"/>
      <c r="BKZ5" s="231"/>
      <c r="BLA5" s="231"/>
      <c r="BLB5" s="231"/>
      <c r="BLC5" s="231"/>
      <c r="BLD5" s="231"/>
      <c r="BLE5" s="231"/>
      <c r="BLF5" s="231"/>
      <c r="BLG5" s="231"/>
      <c r="BLH5" s="231"/>
      <c r="BLI5" s="231"/>
      <c r="BLJ5" s="231"/>
      <c r="BLK5" s="231"/>
      <c r="BLL5" s="231"/>
      <c r="BLM5" s="231"/>
      <c r="BLN5" s="231"/>
      <c r="BLO5" s="231"/>
      <c r="BLP5" s="231"/>
      <c r="BLQ5" s="231"/>
      <c r="BLR5" s="231"/>
      <c r="BLS5" s="231"/>
      <c r="BLT5" s="231"/>
      <c r="BLU5" s="231"/>
      <c r="BLV5" s="231"/>
      <c r="BLW5" s="231"/>
      <c r="BLX5" s="231"/>
      <c r="BLY5" s="231"/>
      <c r="BLZ5" s="231"/>
      <c r="BMA5" s="231"/>
      <c r="BMB5" s="231"/>
      <c r="BMC5" s="231"/>
      <c r="BMD5" s="231"/>
      <c r="BME5" s="231"/>
      <c r="BMF5" s="231"/>
      <c r="BMG5" s="231"/>
      <c r="BMH5" s="231"/>
      <c r="BMI5" s="231"/>
      <c r="BMJ5" s="231"/>
      <c r="BMK5" s="231"/>
      <c r="BML5" s="231"/>
      <c r="BMM5" s="231"/>
      <c r="BMN5" s="231"/>
      <c r="BMO5" s="231"/>
      <c r="BMP5" s="231"/>
      <c r="BMQ5" s="231"/>
      <c r="BMR5" s="231"/>
      <c r="BMS5" s="231"/>
      <c r="BMT5" s="231"/>
      <c r="BMU5" s="231"/>
      <c r="BMV5" s="231"/>
      <c r="BMW5" s="231"/>
      <c r="BMX5" s="231"/>
      <c r="BMY5" s="231"/>
      <c r="BMZ5" s="231"/>
      <c r="BNA5" s="231"/>
      <c r="BNB5" s="231"/>
      <c r="BNC5" s="231"/>
      <c r="BND5" s="231"/>
      <c r="BNE5" s="231"/>
      <c r="BNF5" s="231"/>
      <c r="BNG5" s="231"/>
      <c r="BNH5" s="231"/>
      <c r="BNI5" s="231"/>
      <c r="BNJ5" s="231"/>
      <c r="BNK5" s="231"/>
      <c r="BNL5" s="231"/>
      <c r="BNM5" s="231"/>
      <c r="BNN5" s="231"/>
      <c r="BNO5" s="231"/>
      <c r="BNP5" s="231"/>
      <c r="BNQ5" s="231"/>
      <c r="BNR5" s="231"/>
      <c r="BNS5" s="231"/>
      <c r="BNT5" s="231"/>
      <c r="BNU5" s="231"/>
      <c r="BNV5" s="231"/>
      <c r="BNW5" s="231"/>
      <c r="BNX5" s="231"/>
      <c r="BNY5" s="231"/>
      <c r="BNZ5" s="231"/>
      <c r="BOA5" s="231"/>
      <c r="BOB5" s="231"/>
      <c r="BOC5" s="231"/>
      <c r="BOD5" s="231"/>
      <c r="BOE5" s="231"/>
      <c r="BOF5" s="231"/>
      <c r="BOG5" s="231"/>
      <c r="BOH5" s="231"/>
      <c r="BOI5" s="231"/>
      <c r="BOJ5" s="231"/>
      <c r="BOK5" s="231"/>
      <c r="BOL5" s="231"/>
      <c r="BOM5" s="231"/>
      <c r="BON5" s="231"/>
      <c r="BOO5" s="231"/>
      <c r="BOP5" s="231"/>
      <c r="BOQ5" s="231"/>
      <c r="BOR5" s="231"/>
      <c r="BOS5" s="231"/>
      <c r="BOT5" s="231"/>
      <c r="BOU5" s="231"/>
      <c r="BOV5" s="231"/>
      <c r="BOW5" s="231"/>
      <c r="BOX5" s="231"/>
      <c r="BOY5" s="231"/>
      <c r="BOZ5" s="231"/>
      <c r="BPA5" s="231"/>
      <c r="BPB5" s="231"/>
      <c r="BPC5" s="231"/>
      <c r="BPD5" s="231"/>
      <c r="BPE5" s="231"/>
      <c r="BPF5" s="231"/>
      <c r="BPG5" s="231"/>
      <c r="BPH5" s="231"/>
      <c r="BPI5" s="231"/>
      <c r="BPJ5" s="231"/>
      <c r="BPK5" s="231"/>
      <c r="BPL5" s="231"/>
      <c r="BPM5" s="231"/>
      <c r="BPN5" s="231"/>
      <c r="BPO5" s="231"/>
      <c r="BPP5" s="231"/>
      <c r="BPQ5" s="231"/>
      <c r="BPR5" s="231"/>
      <c r="BPS5" s="231"/>
      <c r="BPT5" s="231"/>
      <c r="BPU5" s="231"/>
      <c r="BPV5" s="231"/>
      <c r="BPW5" s="231"/>
      <c r="BPX5" s="231"/>
      <c r="BPY5" s="231"/>
      <c r="BPZ5" s="231"/>
      <c r="BQA5" s="231"/>
      <c r="BQB5" s="231"/>
      <c r="BQC5" s="231"/>
      <c r="BQD5" s="231"/>
      <c r="BQE5" s="231"/>
      <c r="BQF5" s="231"/>
      <c r="BQG5" s="231"/>
      <c r="BQH5" s="231"/>
      <c r="BQI5" s="231"/>
      <c r="BQJ5" s="231"/>
      <c r="BQK5" s="231"/>
      <c r="BQL5" s="231"/>
      <c r="BQM5" s="231"/>
      <c r="BQN5" s="231"/>
      <c r="BQO5" s="231"/>
      <c r="BQP5" s="231"/>
      <c r="BQQ5" s="231"/>
      <c r="BQR5" s="231"/>
      <c r="BQS5" s="231"/>
      <c r="BQT5" s="231"/>
      <c r="BQU5" s="231"/>
      <c r="BQV5" s="231"/>
      <c r="BQW5" s="231"/>
      <c r="BQX5" s="231"/>
      <c r="BQY5" s="231"/>
      <c r="BQZ5" s="231"/>
      <c r="BRA5" s="231"/>
      <c r="BRB5" s="231"/>
      <c r="BRC5" s="231"/>
      <c r="BRD5" s="231"/>
      <c r="BRE5" s="231"/>
      <c r="BRF5" s="231"/>
      <c r="BRG5" s="231"/>
      <c r="BRH5" s="231"/>
      <c r="BRI5" s="231"/>
      <c r="BRJ5" s="231"/>
      <c r="BRK5" s="231"/>
      <c r="BRL5" s="231"/>
      <c r="BRM5" s="231"/>
      <c r="BRN5" s="231"/>
      <c r="BRO5" s="231"/>
      <c r="BRP5" s="231"/>
      <c r="BRQ5" s="231"/>
      <c r="BRR5" s="231"/>
      <c r="BRS5" s="231"/>
      <c r="BRT5" s="231"/>
      <c r="BRU5" s="231"/>
      <c r="BRV5" s="231"/>
      <c r="BRW5" s="231"/>
      <c r="BRX5" s="231"/>
      <c r="BRY5" s="231"/>
      <c r="BRZ5" s="231"/>
      <c r="BSA5" s="231"/>
      <c r="BSB5" s="231"/>
      <c r="BSC5" s="231"/>
      <c r="BSD5" s="231"/>
      <c r="BSE5" s="231"/>
      <c r="BSF5" s="231"/>
      <c r="BSG5" s="231"/>
      <c r="BSH5" s="231"/>
      <c r="BSI5" s="231"/>
      <c r="BSJ5" s="231"/>
      <c r="BSK5" s="231"/>
      <c r="BSL5" s="231"/>
      <c r="BSM5" s="231"/>
      <c r="BSN5" s="231"/>
      <c r="BSO5" s="231"/>
      <c r="BSP5" s="231"/>
      <c r="BSQ5" s="231"/>
      <c r="BSR5" s="231"/>
      <c r="BSS5" s="231"/>
      <c r="BST5" s="231"/>
      <c r="BSU5" s="231"/>
      <c r="BSV5" s="231"/>
      <c r="BSW5" s="231"/>
      <c r="BSX5" s="231"/>
      <c r="BSY5" s="231"/>
      <c r="BSZ5" s="231"/>
      <c r="BTA5" s="231"/>
      <c r="BTB5" s="231"/>
      <c r="BTC5" s="231"/>
      <c r="BTD5" s="231"/>
      <c r="BTE5" s="231"/>
      <c r="BTF5" s="231"/>
      <c r="BTG5" s="231"/>
      <c r="BTH5" s="231"/>
      <c r="BTI5" s="231"/>
      <c r="BTJ5" s="231"/>
      <c r="BTK5" s="231"/>
      <c r="BTL5" s="231"/>
      <c r="BTM5" s="231"/>
      <c r="BTN5" s="231"/>
      <c r="BTO5" s="231"/>
      <c r="BTP5" s="231"/>
      <c r="BTQ5" s="231"/>
      <c r="BTR5" s="231"/>
      <c r="BTS5" s="231"/>
      <c r="BTT5" s="231"/>
      <c r="BTU5" s="231"/>
      <c r="BTV5" s="231"/>
      <c r="BTW5" s="231"/>
      <c r="BTX5" s="231"/>
      <c r="BTY5" s="231"/>
      <c r="BTZ5" s="231"/>
      <c r="BUA5" s="231"/>
      <c r="BUB5" s="231"/>
      <c r="BUC5" s="231"/>
      <c r="BUD5" s="231"/>
      <c r="BUE5" s="231"/>
      <c r="BUF5" s="231"/>
      <c r="BUG5" s="231"/>
      <c r="BUH5" s="231"/>
      <c r="BUI5" s="231"/>
      <c r="BUJ5" s="231"/>
      <c r="BUK5" s="231"/>
      <c r="BUL5" s="231"/>
      <c r="BUM5" s="231"/>
      <c r="BUN5" s="231"/>
      <c r="BUO5" s="231"/>
      <c r="BUP5" s="231"/>
      <c r="BUQ5" s="231"/>
      <c r="BUR5" s="231"/>
      <c r="BUS5" s="231"/>
      <c r="BUT5" s="231"/>
      <c r="BUU5" s="231"/>
      <c r="BUV5" s="231"/>
      <c r="BUW5" s="231"/>
      <c r="BUX5" s="231"/>
      <c r="BUY5" s="231"/>
      <c r="BUZ5" s="231"/>
      <c r="BVA5" s="231"/>
      <c r="BVB5" s="231"/>
      <c r="BVC5" s="231"/>
      <c r="BVD5" s="231"/>
      <c r="BVE5" s="231"/>
      <c r="BVF5" s="231"/>
      <c r="BVG5" s="231"/>
      <c r="BVH5" s="231"/>
      <c r="BVI5" s="231"/>
      <c r="BVJ5" s="231"/>
      <c r="BVK5" s="231"/>
      <c r="BVL5" s="231"/>
      <c r="BVM5" s="231"/>
      <c r="BVN5" s="231"/>
      <c r="BVO5" s="231"/>
      <c r="BVP5" s="231"/>
      <c r="BVQ5" s="231"/>
      <c r="BVR5" s="231"/>
      <c r="BVS5" s="231"/>
      <c r="BVT5" s="231"/>
      <c r="BVU5" s="231"/>
      <c r="BVV5" s="231"/>
      <c r="BVW5" s="231"/>
      <c r="BVX5" s="231"/>
      <c r="BVY5" s="231"/>
      <c r="BVZ5" s="231"/>
      <c r="BWA5" s="231"/>
      <c r="BWB5" s="231"/>
      <c r="BWC5" s="231"/>
      <c r="BWD5" s="231"/>
      <c r="BWE5" s="231"/>
      <c r="BWF5" s="231"/>
      <c r="BWG5" s="231"/>
      <c r="BWH5" s="231"/>
      <c r="BWI5" s="231"/>
      <c r="BWJ5" s="231"/>
      <c r="BWK5" s="231"/>
      <c r="BWL5" s="231"/>
      <c r="BWM5" s="231"/>
      <c r="BWN5" s="231"/>
      <c r="BWO5" s="231"/>
      <c r="BWP5" s="231"/>
      <c r="BWQ5" s="231"/>
      <c r="BWR5" s="231"/>
      <c r="BWS5" s="231"/>
      <c r="BWT5" s="231"/>
      <c r="BWU5" s="231"/>
      <c r="BWV5" s="231"/>
      <c r="BWW5" s="231"/>
      <c r="BWX5" s="231"/>
      <c r="BWY5" s="231"/>
      <c r="BWZ5" s="231"/>
      <c r="BXA5" s="231"/>
      <c r="BXB5" s="231"/>
      <c r="BXC5" s="231"/>
      <c r="BXD5" s="231"/>
      <c r="BXE5" s="231"/>
      <c r="BXF5" s="231"/>
      <c r="BXG5" s="231"/>
      <c r="BXH5" s="231"/>
      <c r="BXI5" s="231"/>
      <c r="BXJ5" s="231"/>
      <c r="BXK5" s="231"/>
      <c r="BXL5" s="231"/>
      <c r="BXM5" s="231"/>
      <c r="BXN5" s="231"/>
      <c r="BXO5" s="231"/>
      <c r="BXP5" s="231"/>
      <c r="BXQ5" s="231"/>
      <c r="BXR5" s="231"/>
      <c r="BXS5" s="231"/>
      <c r="BXT5" s="231"/>
      <c r="BXU5" s="231"/>
      <c r="BXV5" s="231"/>
      <c r="BXW5" s="231"/>
      <c r="BXX5" s="231"/>
      <c r="BXY5" s="231"/>
      <c r="BXZ5" s="231"/>
      <c r="BYA5" s="231"/>
      <c r="BYB5" s="231"/>
      <c r="BYC5" s="231"/>
      <c r="BYD5" s="231"/>
      <c r="BYE5" s="231"/>
      <c r="BYF5" s="231"/>
      <c r="BYG5" s="231"/>
      <c r="BYH5" s="231"/>
      <c r="BYI5" s="231"/>
      <c r="BYJ5" s="231"/>
      <c r="BYK5" s="231"/>
      <c r="BYL5" s="231"/>
      <c r="BYM5" s="231"/>
      <c r="BYN5" s="231"/>
      <c r="BYO5" s="231"/>
      <c r="BYP5" s="231"/>
      <c r="BYQ5" s="231"/>
      <c r="BYR5" s="231"/>
      <c r="BYS5" s="231"/>
      <c r="BYT5" s="231"/>
      <c r="BYU5" s="231"/>
      <c r="BYV5" s="231"/>
      <c r="BYW5" s="231"/>
      <c r="BYX5" s="231"/>
      <c r="BYY5" s="231"/>
      <c r="BYZ5" s="231"/>
      <c r="BZA5" s="231"/>
      <c r="BZB5" s="231"/>
      <c r="BZC5" s="231"/>
      <c r="BZD5" s="231"/>
      <c r="BZE5" s="231"/>
      <c r="BZF5" s="231"/>
      <c r="BZG5" s="231"/>
      <c r="BZH5" s="231"/>
      <c r="BZI5" s="231"/>
      <c r="BZJ5" s="231"/>
      <c r="BZK5" s="231"/>
      <c r="BZL5" s="231"/>
      <c r="BZM5" s="231"/>
      <c r="BZN5" s="231"/>
      <c r="BZO5" s="231"/>
      <c r="BZP5" s="231"/>
      <c r="BZQ5" s="231"/>
      <c r="BZR5" s="231"/>
      <c r="BZS5" s="231"/>
      <c r="BZT5" s="231"/>
      <c r="BZU5" s="231"/>
      <c r="BZV5" s="231"/>
      <c r="BZW5" s="231"/>
      <c r="BZX5" s="231"/>
      <c r="BZY5" s="231"/>
      <c r="BZZ5" s="231"/>
      <c r="CAA5" s="231"/>
      <c r="CAB5" s="231"/>
      <c r="CAC5" s="231"/>
      <c r="CAD5" s="231"/>
      <c r="CAE5" s="231"/>
      <c r="CAF5" s="231"/>
      <c r="CAG5" s="231"/>
      <c r="CAH5" s="231"/>
      <c r="CAI5" s="231"/>
      <c r="CAJ5" s="231"/>
      <c r="CAK5" s="231"/>
      <c r="CAL5" s="231"/>
      <c r="CAM5" s="231"/>
      <c r="CAN5" s="231"/>
      <c r="CAO5" s="231"/>
      <c r="CAP5" s="231"/>
      <c r="CAQ5" s="231"/>
      <c r="CAR5" s="231"/>
      <c r="CAS5" s="231"/>
      <c r="CAT5" s="231"/>
      <c r="CAU5" s="231"/>
      <c r="CAV5" s="231"/>
      <c r="CAW5" s="231"/>
      <c r="CAX5" s="231"/>
      <c r="CAY5" s="231"/>
      <c r="CAZ5" s="231"/>
      <c r="CBA5" s="231"/>
      <c r="CBB5" s="231"/>
      <c r="CBC5" s="231"/>
      <c r="CBD5" s="231"/>
      <c r="CBE5" s="231"/>
      <c r="CBF5" s="231"/>
      <c r="CBG5" s="231"/>
      <c r="CBH5" s="231"/>
      <c r="CBI5" s="231"/>
      <c r="CBJ5" s="231"/>
      <c r="CBK5" s="231"/>
      <c r="CBL5" s="231"/>
      <c r="CBM5" s="231"/>
      <c r="CBN5" s="231"/>
      <c r="CBO5" s="231"/>
      <c r="CBP5" s="231"/>
      <c r="CBQ5" s="231"/>
      <c r="CBR5" s="231"/>
      <c r="CBS5" s="231"/>
      <c r="CBT5" s="231"/>
      <c r="CBU5" s="231"/>
      <c r="CBV5" s="231"/>
      <c r="CBW5" s="231"/>
      <c r="CBX5" s="231"/>
      <c r="CBY5" s="231"/>
      <c r="CBZ5" s="231"/>
      <c r="CCA5" s="231"/>
      <c r="CCB5" s="231"/>
      <c r="CCC5" s="231"/>
      <c r="CCD5" s="231"/>
      <c r="CCE5" s="231"/>
      <c r="CCF5" s="231"/>
      <c r="CCG5" s="231"/>
      <c r="CCH5" s="231"/>
      <c r="CCI5" s="231"/>
      <c r="CCJ5" s="231"/>
      <c r="CCK5" s="231"/>
      <c r="CCL5" s="231"/>
      <c r="CCM5" s="231"/>
      <c r="CCN5" s="231"/>
      <c r="CCO5" s="231"/>
      <c r="CCP5" s="231"/>
      <c r="CCQ5" s="231"/>
      <c r="CCR5" s="231"/>
      <c r="CCS5" s="231"/>
      <c r="CCT5" s="231"/>
      <c r="CCU5" s="231"/>
      <c r="CCV5" s="231"/>
      <c r="CCW5" s="231"/>
      <c r="CCX5" s="231"/>
      <c r="CCY5" s="231"/>
      <c r="CCZ5" s="231"/>
      <c r="CDA5" s="231"/>
      <c r="CDB5" s="231"/>
      <c r="CDC5" s="231"/>
      <c r="CDD5" s="231"/>
      <c r="CDE5" s="231"/>
      <c r="CDF5" s="231"/>
      <c r="CDG5" s="231"/>
      <c r="CDH5" s="231"/>
      <c r="CDI5" s="231"/>
      <c r="CDJ5" s="231"/>
      <c r="CDK5" s="231"/>
      <c r="CDL5" s="231"/>
      <c r="CDM5" s="231"/>
      <c r="CDN5" s="231"/>
      <c r="CDO5" s="231"/>
      <c r="CDP5" s="231"/>
      <c r="CDQ5" s="231"/>
      <c r="CDR5" s="231"/>
      <c r="CDS5" s="231"/>
      <c r="CDT5" s="231"/>
      <c r="CDU5" s="231"/>
      <c r="CDV5" s="231"/>
      <c r="CDW5" s="231"/>
      <c r="CDX5" s="231"/>
      <c r="CDY5" s="231"/>
      <c r="CDZ5" s="231"/>
      <c r="CEA5" s="231"/>
      <c r="CEB5" s="231"/>
      <c r="CEC5" s="231"/>
      <c r="CED5" s="231"/>
      <c r="CEE5" s="231"/>
      <c r="CEF5" s="231"/>
      <c r="CEG5" s="231"/>
      <c r="CEH5" s="231"/>
      <c r="CEI5" s="231"/>
      <c r="CEJ5" s="231"/>
      <c r="CEK5" s="231"/>
      <c r="CEL5" s="231"/>
      <c r="CEM5" s="231"/>
      <c r="CEN5" s="231"/>
      <c r="CEO5" s="231"/>
      <c r="CEP5" s="231"/>
      <c r="CEQ5" s="231"/>
      <c r="CER5" s="231"/>
      <c r="CES5" s="231"/>
      <c r="CET5" s="231"/>
      <c r="CEU5" s="231"/>
      <c r="CEV5" s="231"/>
      <c r="CEW5" s="231"/>
      <c r="CEX5" s="231"/>
      <c r="CEY5" s="231"/>
      <c r="CEZ5" s="231"/>
      <c r="CFA5" s="231"/>
      <c r="CFB5" s="231"/>
      <c r="CFC5" s="231"/>
      <c r="CFD5" s="231"/>
      <c r="CFE5" s="231"/>
      <c r="CFF5" s="231"/>
      <c r="CFG5" s="231"/>
      <c r="CFH5" s="231"/>
      <c r="CFI5" s="231"/>
      <c r="CFJ5" s="231"/>
      <c r="CFK5" s="231"/>
      <c r="CFL5" s="231"/>
      <c r="CFM5" s="231"/>
      <c r="CFN5" s="231"/>
      <c r="CFO5" s="231"/>
      <c r="CFP5" s="231"/>
      <c r="CFQ5" s="231"/>
      <c r="CFR5" s="231"/>
      <c r="CFS5" s="231"/>
      <c r="CFT5" s="231"/>
      <c r="CFU5" s="231"/>
      <c r="CFV5" s="231"/>
      <c r="CFW5" s="231"/>
      <c r="CFX5" s="231"/>
      <c r="CFY5" s="231"/>
      <c r="CFZ5" s="231"/>
      <c r="CGA5" s="231"/>
      <c r="CGB5" s="231"/>
      <c r="CGC5" s="231"/>
      <c r="CGD5" s="231"/>
      <c r="CGE5" s="231"/>
      <c r="CGF5" s="231"/>
      <c r="CGG5" s="231"/>
      <c r="CGH5" s="231"/>
      <c r="CGI5" s="231"/>
      <c r="CGJ5" s="231"/>
      <c r="CGK5" s="231"/>
      <c r="CGL5" s="231"/>
      <c r="CGM5" s="231"/>
      <c r="CGN5" s="231"/>
      <c r="CGO5" s="231"/>
      <c r="CGP5" s="231"/>
      <c r="CGQ5" s="231"/>
      <c r="CGR5" s="231"/>
      <c r="CGS5" s="231"/>
      <c r="CGT5" s="231"/>
      <c r="CGU5" s="231"/>
      <c r="CGV5" s="231"/>
      <c r="CGW5" s="231"/>
      <c r="CGX5" s="231"/>
      <c r="CGY5" s="231"/>
      <c r="CGZ5" s="231"/>
      <c r="CHA5" s="231"/>
      <c r="CHB5" s="231"/>
      <c r="CHC5" s="231"/>
      <c r="CHD5" s="231"/>
      <c r="CHE5" s="231"/>
      <c r="CHF5" s="231"/>
      <c r="CHG5" s="231"/>
      <c r="CHH5" s="231"/>
      <c r="CHI5" s="231"/>
      <c r="CHJ5" s="231"/>
      <c r="CHK5" s="231"/>
      <c r="CHL5" s="231"/>
      <c r="CHM5" s="231"/>
      <c r="CHN5" s="231"/>
      <c r="CHO5" s="231"/>
      <c r="CHP5" s="231"/>
      <c r="CHQ5" s="231"/>
      <c r="CHR5" s="231"/>
      <c r="CHS5" s="231"/>
      <c r="CHT5" s="231"/>
      <c r="CHU5" s="231"/>
      <c r="CHV5" s="231"/>
      <c r="CHW5" s="231"/>
      <c r="CHX5" s="231"/>
      <c r="CHY5" s="231"/>
      <c r="CHZ5" s="231"/>
      <c r="CIA5" s="231"/>
      <c r="CIB5" s="231"/>
      <c r="CIC5" s="231"/>
      <c r="CID5" s="231"/>
      <c r="CIE5" s="231"/>
      <c r="CIF5" s="231"/>
      <c r="CIG5" s="231"/>
      <c r="CIH5" s="231"/>
      <c r="CII5" s="231"/>
      <c r="CIJ5" s="231"/>
      <c r="CIK5" s="231"/>
      <c r="CIL5" s="231"/>
      <c r="CIM5" s="231"/>
      <c r="CIN5" s="231"/>
      <c r="CIO5" s="231"/>
      <c r="CIP5" s="231"/>
      <c r="CIQ5" s="231"/>
      <c r="CIR5" s="231"/>
      <c r="CIS5" s="231"/>
      <c r="CIT5" s="231"/>
      <c r="CIU5" s="231"/>
      <c r="CIV5" s="231"/>
      <c r="CIW5" s="231"/>
      <c r="CIX5" s="231"/>
      <c r="CIY5" s="231"/>
      <c r="CIZ5" s="231"/>
      <c r="CJA5" s="231"/>
      <c r="CJB5" s="231"/>
      <c r="CJC5" s="231"/>
      <c r="CJD5" s="231"/>
      <c r="CJE5" s="231"/>
      <c r="CJF5" s="231"/>
      <c r="CJG5" s="231"/>
      <c r="CJH5" s="231"/>
      <c r="CJI5" s="231"/>
      <c r="CJJ5" s="231"/>
      <c r="CJK5" s="231"/>
      <c r="CJL5" s="231"/>
      <c r="CJM5" s="231"/>
      <c r="CJN5" s="231"/>
      <c r="CJO5" s="231"/>
      <c r="CJP5" s="231"/>
      <c r="CJQ5" s="231"/>
      <c r="CJR5" s="231"/>
      <c r="CJS5" s="231"/>
      <c r="CJT5" s="231"/>
      <c r="CJU5" s="231"/>
      <c r="CJV5" s="231"/>
      <c r="CJW5" s="231"/>
      <c r="CJX5" s="231"/>
      <c r="CJY5" s="231"/>
      <c r="CJZ5" s="231"/>
      <c r="CKA5" s="231"/>
      <c r="CKB5" s="231"/>
      <c r="CKC5" s="231"/>
      <c r="CKD5" s="231"/>
      <c r="CKE5" s="231"/>
      <c r="CKF5" s="231"/>
      <c r="CKG5" s="231"/>
      <c r="CKH5" s="231"/>
      <c r="CKI5" s="231"/>
      <c r="CKJ5" s="231"/>
      <c r="CKK5" s="231"/>
      <c r="CKL5" s="231"/>
      <c r="CKM5" s="231"/>
      <c r="CKN5" s="231"/>
      <c r="CKO5" s="231"/>
      <c r="CKP5" s="231"/>
      <c r="CKQ5" s="231"/>
      <c r="CKR5" s="231"/>
      <c r="CKS5" s="231"/>
      <c r="CKT5" s="231"/>
      <c r="CKU5" s="231"/>
      <c r="CKV5" s="231"/>
      <c r="CKW5" s="231"/>
      <c r="CKX5" s="231"/>
      <c r="CKY5" s="231"/>
      <c r="CKZ5" s="231"/>
      <c r="CLA5" s="231"/>
      <c r="CLB5" s="231"/>
      <c r="CLC5" s="231"/>
      <c r="CLD5" s="231"/>
      <c r="CLE5" s="231"/>
      <c r="CLF5" s="231"/>
      <c r="CLG5" s="231"/>
      <c r="CLH5" s="231"/>
      <c r="CLI5" s="231"/>
      <c r="CLJ5" s="231"/>
      <c r="CLK5" s="231"/>
      <c r="CLL5" s="231"/>
      <c r="CLM5" s="231"/>
      <c r="CLN5" s="231"/>
      <c r="CLO5" s="231"/>
      <c r="CLP5" s="231"/>
      <c r="CLQ5" s="231"/>
      <c r="CLR5" s="231"/>
      <c r="CLS5" s="231"/>
      <c r="CLT5" s="231"/>
      <c r="CLU5" s="231"/>
      <c r="CLV5" s="231"/>
      <c r="CLW5" s="231"/>
      <c r="CLX5" s="231"/>
      <c r="CLY5" s="231"/>
      <c r="CLZ5" s="231"/>
      <c r="CMA5" s="231"/>
      <c r="CMB5" s="231"/>
      <c r="CMC5" s="231"/>
      <c r="CMD5" s="231"/>
      <c r="CME5" s="231"/>
      <c r="CMF5" s="231"/>
      <c r="CMG5" s="231"/>
      <c r="CMH5" s="231"/>
      <c r="CMI5" s="231"/>
      <c r="CMJ5" s="231"/>
      <c r="CMK5" s="231"/>
      <c r="CML5" s="231"/>
      <c r="CMM5" s="231"/>
      <c r="CMN5" s="231"/>
      <c r="CMO5" s="231"/>
      <c r="CMP5" s="231"/>
      <c r="CMQ5" s="231"/>
      <c r="CMR5" s="231"/>
      <c r="CMS5" s="231"/>
      <c r="CMT5" s="231"/>
      <c r="CMU5" s="231"/>
      <c r="CMV5" s="231"/>
      <c r="CMW5" s="231"/>
      <c r="CMX5" s="231"/>
      <c r="CMY5" s="231"/>
      <c r="CMZ5" s="231"/>
      <c r="CNA5" s="231"/>
      <c r="CNB5" s="231"/>
      <c r="CNC5" s="231"/>
      <c r="CND5" s="231"/>
      <c r="CNE5" s="231"/>
      <c r="CNF5" s="231"/>
      <c r="CNG5" s="231"/>
      <c r="CNH5" s="231"/>
      <c r="CNI5" s="231"/>
      <c r="CNJ5" s="231"/>
      <c r="CNK5" s="231"/>
      <c r="CNL5" s="231"/>
      <c r="CNM5" s="231"/>
      <c r="CNN5" s="231"/>
      <c r="CNO5" s="231"/>
      <c r="CNP5" s="231"/>
      <c r="CNQ5" s="231"/>
      <c r="CNR5" s="231"/>
      <c r="CNS5" s="231"/>
      <c r="CNT5" s="231"/>
      <c r="CNU5" s="231"/>
      <c r="CNV5" s="231"/>
      <c r="CNW5" s="231"/>
      <c r="CNX5" s="231"/>
      <c r="CNY5" s="231"/>
      <c r="CNZ5" s="231"/>
      <c r="COA5" s="231"/>
      <c r="COB5" s="231"/>
      <c r="COC5" s="231"/>
      <c r="COD5" s="231"/>
      <c r="COE5" s="231"/>
      <c r="COF5" s="231"/>
      <c r="COG5" s="231"/>
      <c r="COH5" s="231"/>
      <c r="COI5" s="231"/>
      <c r="COJ5" s="231"/>
      <c r="COK5" s="231"/>
      <c r="COL5" s="231"/>
      <c r="COM5" s="231"/>
      <c r="CON5" s="231"/>
      <c r="COO5" s="231"/>
      <c r="COP5" s="231"/>
      <c r="COQ5" s="231"/>
      <c r="COR5" s="231"/>
      <c r="COS5" s="231"/>
      <c r="COT5" s="231"/>
      <c r="COU5" s="231"/>
      <c r="COV5" s="231"/>
      <c r="COW5" s="231"/>
      <c r="COX5" s="231"/>
      <c r="COY5" s="231"/>
      <c r="COZ5" s="231"/>
      <c r="CPA5" s="231"/>
      <c r="CPB5" s="231"/>
      <c r="CPC5" s="231"/>
      <c r="CPD5" s="231"/>
      <c r="CPE5" s="231"/>
      <c r="CPF5" s="231"/>
      <c r="CPG5" s="231"/>
      <c r="CPH5" s="231"/>
      <c r="CPI5" s="231"/>
      <c r="CPJ5" s="231"/>
      <c r="CPK5" s="231"/>
      <c r="CPL5" s="231"/>
      <c r="CPM5" s="231"/>
      <c r="CPN5" s="231"/>
      <c r="CPO5" s="231"/>
      <c r="CPP5" s="231"/>
      <c r="CPQ5" s="231"/>
      <c r="CPR5" s="231"/>
      <c r="CPS5" s="231"/>
      <c r="CPT5" s="231"/>
      <c r="CPU5" s="231"/>
      <c r="CPV5" s="231"/>
      <c r="CPW5" s="231"/>
      <c r="CPX5" s="231"/>
      <c r="CPY5" s="231"/>
      <c r="CPZ5" s="231"/>
      <c r="CQA5" s="231"/>
      <c r="CQB5" s="231"/>
      <c r="CQC5" s="231"/>
      <c r="CQD5" s="231"/>
      <c r="CQE5" s="231"/>
      <c r="CQF5" s="231"/>
      <c r="CQG5" s="231"/>
      <c r="CQH5" s="231"/>
      <c r="CQI5" s="231"/>
      <c r="CQJ5" s="231"/>
      <c r="CQK5" s="231"/>
      <c r="CQL5" s="231"/>
      <c r="CQM5" s="231"/>
      <c r="CQN5" s="231"/>
      <c r="CQO5" s="231"/>
      <c r="CQP5" s="231"/>
      <c r="CQQ5" s="231"/>
      <c r="CQR5" s="231"/>
      <c r="CQS5" s="231"/>
      <c r="CQT5" s="231"/>
      <c r="CQU5" s="231"/>
      <c r="CQV5" s="231"/>
      <c r="CQW5" s="231"/>
      <c r="CQX5" s="231"/>
      <c r="CQY5" s="231"/>
      <c r="CQZ5" s="231"/>
      <c r="CRA5" s="231"/>
      <c r="CRB5" s="231"/>
      <c r="CRC5" s="231"/>
      <c r="CRD5" s="231"/>
      <c r="CRE5" s="231"/>
      <c r="CRF5" s="231"/>
      <c r="CRG5" s="231"/>
      <c r="CRH5" s="231"/>
      <c r="CRI5" s="231"/>
      <c r="CRJ5" s="231"/>
      <c r="CRK5" s="231"/>
      <c r="CRL5" s="231"/>
      <c r="CRM5" s="231"/>
      <c r="CRN5" s="231"/>
      <c r="CRO5" s="231"/>
      <c r="CRP5" s="231"/>
      <c r="CRQ5" s="231"/>
      <c r="CRR5" s="231"/>
      <c r="CRS5" s="231"/>
      <c r="CRT5" s="231"/>
      <c r="CRU5" s="231"/>
      <c r="CRV5" s="231"/>
      <c r="CRW5" s="231"/>
      <c r="CRX5" s="231"/>
      <c r="CRY5" s="231"/>
      <c r="CRZ5" s="231"/>
      <c r="CSA5" s="231"/>
      <c r="CSB5" s="231"/>
      <c r="CSC5" s="231"/>
      <c r="CSD5" s="231"/>
      <c r="CSE5" s="231"/>
      <c r="CSF5" s="231"/>
      <c r="CSG5" s="231"/>
      <c r="CSH5" s="231"/>
      <c r="CSI5" s="231"/>
      <c r="CSJ5" s="231"/>
      <c r="CSK5" s="231"/>
      <c r="CSL5" s="231"/>
      <c r="CSM5" s="231"/>
      <c r="CSN5" s="231"/>
      <c r="CSO5" s="231"/>
      <c r="CSP5" s="231"/>
      <c r="CSQ5" s="231"/>
      <c r="CSR5" s="231"/>
      <c r="CSS5" s="231"/>
      <c r="CST5" s="231"/>
      <c r="CSU5" s="231"/>
      <c r="CSV5" s="231"/>
      <c r="CSW5" s="231"/>
      <c r="CSX5" s="231"/>
      <c r="CSY5" s="231"/>
      <c r="CSZ5" s="231"/>
      <c r="CTA5" s="231"/>
      <c r="CTB5" s="231"/>
      <c r="CTC5" s="231"/>
      <c r="CTD5" s="231"/>
      <c r="CTE5" s="231"/>
      <c r="CTF5" s="231"/>
      <c r="CTG5" s="231"/>
      <c r="CTH5" s="231"/>
      <c r="CTI5" s="231"/>
      <c r="CTJ5" s="231"/>
      <c r="CTK5" s="231"/>
      <c r="CTL5" s="231"/>
      <c r="CTM5" s="231"/>
      <c r="CTN5" s="231"/>
      <c r="CTO5" s="231"/>
      <c r="CTP5" s="231"/>
      <c r="CTQ5" s="231"/>
      <c r="CTR5" s="231"/>
      <c r="CTS5" s="231"/>
      <c r="CTT5" s="231"/>
      <c r="CTU5" s="231"/>
      <c r="CTV5" s="231"/>
      <c r="CTW5" s="231"/>
      <c r="CTX5" s="231"/>
      <c r="CTY5" s="231"/>
      <c r="CTZ5" s="231"/>
      <c r="CUA5" s="231"/>
      <c r="CUB5" s="231"/>
      <c r="CUC5" s="231"/>
      <c r="CUD5" s="231"/>
      <c r="CUE5" s="231"/>
      <c r="CUF5" s="231"/>
      <c r="CUG5" s="231"/>
      <c r="CUH5" s="231"/>
      <c r="CUI5" s="231"/>
      <c r="CUJ5" s="231"/>
      <c r="CUK5" s="231"/>
      <c r="CUL5" s="231"/>
      <c r="CUM5" s="231"/>
      <c r="CUN5" s="231"/>
      <c r="CUO5" s="231"/>
      <c r="CUP5" s="231"/>
      <c r="CUQ5" s="231"/>
      <c r="CUR5" s="231"/>
      <c r="CUS5" s="231"/>
      <c r="CUT5" s="231"/>
      <c r="CUU5" s="231"/>
      <c r="CUV5" s="231"/>
      <c r="CUW5" s="231"/>
      <c r="CUX5" s="231"/>
      <c r="CUY5" s="231"/>
      <c r="CUZ5" s="231"/>
      <c r="CVA5" s="231"/>
      <c r="CVB5" s="231"/>
      <c r="CVC5" s="231"/>
      <c r="CVD5" s="231"/>
      <c r="CVE5" s="231"/>
      <c r="CVF5" s="231"/>
      <c r="CVG5" s="231"/>
      <c r="CVH5" s="231"/>
      <c r="CVI5" s="231"/>
      <c r="CVJ5" s="231"/>
      <c r="CVK5" s="231"/>
      <c r="CVL5" s="231"/>
      <c r="CVM5" s="231"/>
      <c r="CVN5" s="231"/>
      <c r="CVO5" s="231"/>
      <c r="CVP5" s="231"/>
      <c r="CVQ5" s="231"/>
      <c r="CVR5" s="231"/>
      <c r="CVS5" s="231"/>
      <c r="CVT5" s="231"/>
      <c r="CVU5" s="231"/>
      <c r="CVV5" s="231"/>
      <c r="CVW5" s="231"/>
      <c r="CVX5" s="231"/>
      <c r="CVY5" s="231"/>
      <c r="CVZ5" s="231"/>
      <c r="CWA5" s="231"/>
      <c r="CWB5" s="231"/>
      <c r="CWC5" s="231"/>
      <c r="CWD5" s="231"/>
      <c r="CWE5" s="231"/>
      <c r="CWF5" s="231"/>
      <c r="CWG5" s="231"/>
      <c r="CWH5" s="231"/>
      <c r="CWI5" s="231"/>
      <c r="CWJ5" s="231"/>
      <c r="CWK5" s="231"/>
      <c r="CWL5" s="231"/>
      <c r="CWM5" s="231"/>
      <c r="CWN5" s="231"/>
      <c r="CWO5" s="231"/>
      <c r="CWP5" s="231"/>
      <c r="CWQ5" s="231"/>
      <c r="CWR5" s="231"/>
      <c r="CWS5" s="231"/>
      <c r="CWT5" s="231"/>
      <c r="CWU5" s="231"/>
      <c r="CWV5" s="231"/>
      <c r="CWW5" s="231"/>
      <c r="CWX5" s="231"/>
      <c r="CWY5" s="231"/>
      <c r="CWZ5" s="231"/>
      <c r="CXA5" s="231"/>
      <c r="CXB5" s="231"/>
      <c r="CXC5" s="231"/>
      <c r="CXD5" s="231"/>
      <c r="CXE5" s="231"/>
      <c r="CXF5" s="231"/>
      <c r="CXG5" s="231"/>
      <c r="CXH5" s="231"/>
      <c r="CXI5" s="231"/>
      <c r="CXJ5" s="231"/>
      <c r="CXK5" s="231"/>
      <c r="CXL5" s="231"/>
      <c r="CXM5" s="231"/>
      <c r="CXN5" s="231"/>
      <c r="CXO5" s="231"/>
      <c r="CXP5" s="231"/>
      <c r="CXQ5" s="231"/>
      <c r="CXR5" s="231"/>
      <c r="CXS5" s="231"/>
      <c r="CXT5" s="231"/>
      <c r="CXU5" s="231"/>
      <c r="CXV5" s="231"/>
      <c r="CXW5" s="231"/>
      <c r="CXX5" s="231"/>
      <c r="CXY5" s="231"/>
      <c r="CXZ5" s="231"/>
      <c r="CYA5" s="231"/>
      <c r="CYB5" s="231"/>
      <c r="CYC5" s="231"/>
      <c r="CYD5" s="231"/>
      <c r="CYE5" s="231"/>
      <c r="CYF5" s="231"/>
      <c r="CYG5" s="231"/>
      <c r="CYH5" s="231"/>
      <c r="CYI5" s="231"/>
      <c r="CYJ5" s="231"/>
      <c r="CYK5" s="231"/>
      <c r="CYL5" s="231"/>
      <c r="CYM5" s="231"/>
      <c r="CYN5" s="231"/>
      <c r="CYO5" s="231"/>
      <c r="CYP5" s="231"/>
      <c r="CYQ5" s="231"/>
      <c r="CYR5" s="231"/>
      <c r="CYS5" s="231"/>
      <c r="CYT5" s="231"/>
      <c r="CYU5" s="231"/>
      <c r="CYV5" s="231"/>
      <c r="CYW5" s="231"/>
      <c r="CYX5" s="231"/>
      <c r="CYY5" s="231"/>
      <c r="CYZ5" s="231"/>
      <c r="CZA5" s="231"/>
      <c r="CZB5" s="231"/>
      <c r="CZC5" s="231"/>
      <c r="CZD5" s="231"/>
      <c r="CZE5" s="231"/>
      <c r="CZF5" s="231"/>
      <c r="CZG5" s="231"/>
      <c r="CZH5" s="231"/>
      <c r="CZI5" s="231"/>
      <c r="CZJ5" s="231"/>
      <c r="CZK5" s="231"/>
      <c r="CZL5" s="231"/>
      <c r="CZM5" s="231"/>
      <c r="CZN5" s="231"/>
      <c r="CZO5" s="231"/>
      <c r="CZP5" s="231"/>
      <c r="CZQ5" s="231"/>
      <c r="CZR5" s="231"/>
      <c r="CZS5" s="231"/>
      <c r="CZT5" s="231"/>
      <c r="CZU5" s="231"/>
      <c r="CZV5" s="231"/>
      <c r="CZW5" s="231"/>
      <c r="CZX5" s="231"/>
      <c r="CZY5" s="231"/>
      <c r="CZZ5" s="231"/>
      <c r="DAA5" s="231"/>
      <c r="DAB5" s="231"/>
      <c r="DAC5" s="231"/>
      <c r="DAD5" s="231"/>
      <c r="DAE5" s="231"/>
      <c r="DAF5" s="231"/>
      <c r="DAG5" s="231"/>
      <c r="DAH5" s="231"/>
      <c r="DAI5" s="231"/>
      <c r="DAJ5" s="231"/>
      <c r="DAK5" s="231"/>
      <c r="DAL5" s="231"/>
      <c r="DAM5" s="231"/>
      <c r="DAN5" s="231"/>
      <c r="DAO5" s="231"/>
      <c r="DAP5" s="231"/>
      <c r="DAQ5" s="231"/>
      <c r="DAR5" s="231"/>
      <c r="DAS5" s="231"/>
      <c r="DAT5" s="231"/>
      <c r="DAU5" s="231"/>
      <c r="DAV5" s="231"/>
      <c r="DAW5" s="231"/>
      <c r="DAX5" s="231"/>
      <c r="DAY5" s="231"/>
      <c r="DAZ5" s="231"/>
      <c r="DBA5" s="231"/>
      <c r="DBB5" s="231"/>
      <c r="DBC5" s="231"/>
      <c r="DBD5" s="231"/>
      <c r="DBE5" s="231"/>
      <c r="DBF5" s="231"/>
      <c r="DBG5" s="231"/>
      <c r="DBH5" s="231"/>
      <c r="DBI5" s="231"/>
      <c r="DBJ5" s="231"/>
      <c r="DBK5" s="231"/>
      <c r="DBL5" s="231"/>
      <c r="DBM5" s="231"/>
      <c r="DBN5" s="231"/>
      <c r="DBO5" s="231"/>
      <c r="DBP5" s="231"/>
      <c r="DBQ5" s="231"/>
      <c r="DBR5" s="231"/>
      <c r="DBS5" s="231"/>
      <c r="DBT5" s="231"/>
      <c r="DBU5" s="231"/>
      <c r="DBV5" s="231"/>
      <c r="DBW5" s="231"/>
      <c r="DBX5" s="231"/>
      <c r="DBY5" s="231"/>
      <c r="DBZ5" s="231"/>
      <c r="DCA5" s="231"/>
      <c r="DCB5" s="231"/>
      <c r="DCC5" s="231"/>
      <c r="DCD5" s="231"/>
      <c r="DCE5" s="231"/>
      <c r="DCF5" s="231"/>
      <c r="DCG5" s="231"/>
      <c r="DCH5" s="231"/>
      <c r="DCI5" s="231"/>
      <c r="DCJ5" s="231"/>
      <c r="DCK5" s="231"/>
      <c r="DCL5" s="231"/>
      <c r="DCM5" s="231"/>
      <c r="DCN5" s="231"/>
      <c r="DCO5" s="231"/>
      <c r="DCP5" s="231"/>
      <c r="DCQ5" s="231"/>
      <c r="DCR5" s="231"/>
      <c r="DCS5" s="231"/>
      <c r="DCT5" s="231"/>
      <c r="DCU5" s="231"/>
      <c r="DCV5" s="231"/>
      <c r="DCW5" s="231"/>
      <c r="DCX5" s="231"/>
      <c r="DCY5" s="231"/>
      <c r="DCZ5" s="231"/>
      <c r="DDA5" s="231"/>
      <c r="DDB5" s="231"/>
      <c r="DDC5" s="231"/>
      <c r="DDD5" s="231"/>
      <c r="DDE5" s="231"/>
      <c r="DDF5" s="231"/>
      <c r="DDG5" s="231"/>
      <c r="DDH5" s="231"/>
      <c r="DDI5" s="231"/>
      <c r="DDJ5" s="231"/>
      <c r="DDK5" s="231"/>
      <c r="DDL5" s="231"/>
      <c r="DDM5" s="231"/>
      <c r="DDN5" s="231"/>
      <c r="DDO5" s="231"/>
      <c r="DDP5" s="231"/>
      <c r="DDQ5" s="231"/>
      <c r="DDR5" s="231"/>
      <c r="DDS5" s="231"/>
      <c r="DDT5" s="231"/>
      <c r="DDU5" s="231"/>
      <c r="DDV5" s="231"/>
      <c r="DDW5" s="231"/>
      <c r="DDX5" s="231"/>
      <c r="DDY5" s="231"/>
      <c r="DDZ5" s="231"/>
      <c r="DEA5" s="231"/>
      <c r="DEB5" s="231"/>
      <c r="DEC5" s="231"/>
      <c r="DED5" s="231"/>
      <c r="DEE5" s="231"/>
      <c r="DEF5" s="231"/>
      <c r="DEG5" s="231"/>
      <c r="DEH5" s="231"/>
      <c r="DEI5" s="231"/>
      <c r="DEJ5" s="231"/>
      <c r="DEK5" s="231"/>
      <c r="DEL5" s="231"/>
      <c r="DEM5" s="231"/>
      <c r="DEN5" s="231"/>
      <c r="DEO5" s="231"/>
      <c r="DEP5" s="231"/>
      <c r="DEQ5" s="231"/>
      <c r="DER5" s="231"/>
      <c r="DES5" s="231"/>
      <c r="DET5" s="231"/>
      <c r="DEU5" s="231"/>
      <c r="DEV5" s="231"/>
      <c r="DEW5" s="231"/>
      <c r="DEX5" s="231"/>
      <c r="DEY5" s="231"/>
      <c r="DEZ5" s="231"/>
      <c r="DFA5" s="231"/>
      <c r="DFB5" s="231"/>
      <c r="DFC5" s="231"/>
      <c r="DFD5" s="231"/>
      <c r="DFE5" s="231"/>
      <c r="DFF5" s="231"/>
      <c r="DFG5" s="231"/>
      <c r="DFH5" s="231"/>
      <c r="DFI5" s="231"/>
      <c r="DFJ5" s="231"/>
      <c r="DFK5" s="231"/>
      <c r="DFL5" s="231"/>
      <c r="DFM5" s="231"/>
      <c r="DFN5" s="231"/>
      <c r="DFO5" s="231"/>
      <c r="DFP5" s="231"/>
      <c r="DFQ5" s="231"/>
      <c r="DFR5" s="231"/>
      <c r="DFS5" s="231"/>
      <c r="DFT5" s="231"/>
      <c r="DFU5" s="231"/>
      <c r="DFV5" s="231"/>
      <c r="DFW5" s="231"/>
      <c r="DFX5" s="231"/>
      <c r="DFY5" s="231"/>
      <c r="DFZ5" s="231"/>
      <c r="DGA5" s="231"/>
      <c r="DGB5" s="231"/>
      <c r="DGC5" s="231"/>
      <c r="DGD5" s="231"/>
      <c r="DGE5" s="231"/>
      <c r="DGF5" s="231"/>
      <c r="DGG5" s="231"/>
      <c r="DGH5" s="231"/>
      <c r="DGI5" s="231"/>
      <c r="DGJ5" s="231"/>
      <c r="DGK5" s="231"/>
      <c r="DGL5" s="231"/>
      <c r="DGM5" s="231"/>
      <c r="DGN5" s="231"/>
      <c r="DGO5" s="231"/>
      <c r="DGP5" s="231"/>
      <c r="DGQ5" s="231"/>
      <c r="DGR5" s="231"/>
      <c r="DGS5" s="231"/>
      <c r="DGT5" s="231"/>
      <c r="DGU5" s="231"/>
      <c r="DGV5" s="231"/>
      <c r="DGW5" s="231"/>
      <c r="DGX5" s="231"/>
      <c r="DGY5" s="231"/>
      <c r="DGZ5" s="231"/>
      <c r="DHA5" s="231"/>
      <c r="DHB5" s="231"/>
      <c r="DHC5" s="231"/>
      <c r="DHD5" s="231"/>
      <c r="DHE5" s="231"/>
      <c r="DHF5" s="231"/>
      <c r="DHG5" s="231"/>
      <c r="DHH5" s="231"/>
      <c r="DHI5" s="231"/>
      <c r="DHJ5" s="231"/>
      <c r="DHK5" s="231"/>
      <c r="DHL5" s="231"/>
      <c r="DHM5" s="231"/>
      <c r="DHN5" s="231"/>
      <c r="DHO5" s="231"/>
      <c r="DHP5" s="231"/>
      <c r="DHQ5" s="231"/>
      <c r="DHR5" s="231"/>
      <c r="DHS5" s="231"/>
      <c r="DHT5" s="231"/>
      <c r="DHU5" s="231"/>
      <c r="DHV5" s="231"/>
      <c r="DHW5" s="231"/>
      <c r="DHX5" s="231"/>
      <c r="DHY5" s="231"/>
      <c r="DHZ5" s="231"/>
      <c r="DIA5" s="231"/>
      <c r="DIB5" s="231"/>
      <c r="DIC5" s="231"/>
      <c r="DID5" s="231"/>
      <c r="DIE5" s="231"/>
      <c r="DIF5" s="231"/>
      <c r="DIG5" s="231"/>
      <c r="DIH5" s="231"/>
      <c r="DII5" s="231"/>
      <c r="DIJ5" s="231"/>
      <c r="DIK5" s="231"/>
      <c r="DIL5" s="231"/>
      <c r="DIM5" s="231"/>
      <c r="DIN5" s="231"/>
      <c r="DIO5" s="231"/>
      <c r="DIP5" s="231"/>
      <c r="DIQ5" s="231"/>
      <c r="DIR5" s="231"/>
      <c r="DIS5" s="231"/>
      <c r="DIT5" s="231"/>
      <c r="DIU5" s="231"/>
      <c r="DIV5" s="231"/>
      <c r="DIW5" s="231"/>
      <c r="DIX5" s="231"/>
      <c r="DIY5" s="231"/>
      <c r="DIZ5" s="231"/>
      <c r="DJA5" s="231"/>
      <c r="DJB5" s="231"/>
      <c r="DJC5" s="231"/>
      <c r="DJD5" s="231"/>
      <c r="DJE5" s="231"/>
      <c r="DJF5" s="231"/>
      <c r="DJG5" s="231"/>
      <c r="DJH5" s="231"/>
      <c r="DJI5" s="231"/>
      <c r="DJJ5" s="231"/>
      <c r="DJK5" s="231"/>
      <c r="DJL5" s="231"/>
      <c r="DJM5" s="231"/>
      <c r="DJN5" s="231"/>
      <c r="DJO5" s="231"/>
      <c r="DJP5" s="231"/>
      <c r="DJQ5" s="231"/>
      <c r="DJR5" s="231"/>
      <c r="DJS5" s="231"/>
      <c r="DJT5" s="231"/>
      <c r="DJU5" s="231"/>
      <c r="DJV5" s="231"/>
      <c r="DJW5" s="231"/>
      <c r="DJX5" s="231"/>
      <c r="DJY5" s="231"/>
      <c r="DJZ5" s="231"/>
      <c r="DKA5" s="231"/>
      <c r="DKB5" s="231"/>
      <c r="DKC5" s="231"/>
      <c r="DKD5" s="231"/>
      <c r="DKE5" s="231"/>
      <c r="DKF5" s="231"/>
      <c r="DKG5" s="231"/>
      <c r="DKH5" s="231"/>
      <c r="DKI5" s="231"/>
      <c r="DKJ5" s="231"/>
      <c r="DKK5" s="231"/>
      <c r="DKL5" s="231"/>
      <c r="DKM5" s="231"/>
      <c r="DKN5" s="231"/>
      <c r="DKO5" s="231"/>
      <c r="DKP5" s="231"/>
      <c r="DKQ5" s="231"/>
      <c r="DKR5" s="231"/>
      <c r="DKS5" s="231"/>
      <c r="DKT5" s="231"/>
      <c r="DKU5" s="231"/>
      <c r="DKV5" s="231"/>
      <c r="DKW5" s="231"/>
      <c r="DKX5" s="231"/>
      <c r="DKY5" s="231"/>
      <c r="DKZ5" s="231"/>
      <c r="DLA5" s="231"/>
      <c r="DLB5" s="231"/>
      <c r="DLC5" s="231"/>
      <c r="DLD5" s="231"/>
      <c r="DLE5" s="231"/>
      <c r="DLF5" s="231"/>
      <c r="DLG5" s="231"/>
      <c r="DLH5" s="231"/>
      <c r="DLI5" s="231"/>
      <c r="DLJ5" s="231"/>
      <c r="DLK5" s="231"/>
      <c r="DLL5" s="231"/>
      <c r="DLM5" s="231"/>
      <c r="DLN5" s="231"/>
      <c r="DLO5" s="231"/>
      <c r="DLP5" s="231"/>
      <c r="DLQ5" s="231"/>
      <c r="DLR5" s="231"/>
      <c r="DLS5" s="231"/>
      <c r="DLT5" s="231"/>
      <c r="DLU5" s="231"/>
      <c r="DLV5" s="231"/>
      <c r="DLW5" s="231"/>
      <c r="DLX5" s="231"/>
      <c r="DLY5" s="231"/>
      <c r="DLZ5" s="231"/>
      <c r="DMA5" s="231"/>
      <c r="DMB5" s="231"/>
      <c r="DMC5" s="231"/>
      <c r="DMD5" s="231"/>
      <c r="DME5" s="231"/>
      <c r="DMF5" s="231"/>
      <c r="DMG5" s="231"/>
      <c r="DMH5" s="231"/>
      <c r="DMI5" s="231"/>
      <c r="DMJ5" s="231"/>
      <c r="DMK5" s="231"/>
      <c r="DML5" s="231"/>
      <c r="DMM5" s="231"/>
      <c r="DMN5" s="231"/>
      <c r="DMO5" s="231"/>
      <c r="DMP5" s="231"/>
      <c r="DMQ5" s="231"/>
      <c r="DMR5" s="231"/>
      <c r="DMS5" s="231"/>
      <c r="DMT5" s="231"/>
      <c r="DMU5" s="231"/>
      <c r="DMV5" s="231"/>
      <c r="DMW5" s="231"/>
      <c r="DMX5" s="231"/>
      <c r="DMY5" s="231"/>
      <c r="DMZ5" s="231"/>
      <c r="DNA5" s="231"/>
      <c r="DNB5" s="231"/>
      <c r="DNC5" s="231"/>
      <c r="DND5" s="231"/>
      <c r="DNE5" s="231"/>
      <c r="DNF5" s="231"/>
      <c r="DNG5" s="231"/>
      <c r="DNH5" s="231"/>
      <c r="DNI5" s="231"/>
      <c r="DNJ5" s="231"/>
      <c r="DNK5" s="231"/>
      <c r="DNL5" s="231"/>
      <c r="DNM5" s="231"/>
      <c r="DNN5" s="231"/>
      <c r="DNO5" s="231"/>
      <c r="DNP5" s="231"/>
      <c r="DNQ5" s="231"/>
      <c r="DNR5" s="231"/>
      <c r="DNS5" s="231"/>
      <c r="DNT5" s="231"/>
      <c r="DNU5" s="231"/>
      <c r="DNV5" s="231"/>
      <c r="DNW5" s="231"/>
      <c r="DNX5" s="231"/>
      <c r="DNY5" s="231"/>
      <c r="DNZ5" s="231"/>
      <c r="DOA5" s="231"/>
      <c r="DOB5" s="231"/>
      <c r="DOC5" s="231"/>
      <c r="DOD5" s="231"/>
      <c r="DOE5" s="231"/>
      <c r="DOF5" s="231"/>
      <c r="DOG5" s="231"/>
      <c r="DOH5" s="231"/>
      <c r="DOI5" s="231"/>
      <c r="DOJ5" s="231"/>
      <c r="DOK5" s="231"/>
      <c r="DOL5" s="231"/>
      <c r="DOM5" s="231"/>
      <c r="DON5" s="231"/>
      <c r="DOO5" s="231"/>
      <c r="DOP5" s="231"/>
      <c r="DOQ5" s="231"/>
      <c r="DOR5" s="231"/>
      <c r="DOS5" s="231"/>
      <c r="DOT5" s="231"/>
      <c r="DOU5" s="231"/>
      <c r="DOV5" s="231"/>
      <c r="DOW5" s="231"/>
      <c r="DOX5" s="231"/>
      <c r="DOY5" s="231"/>
      <c r="DOZ5" s="231"/>
      <c r="DPA5" s="231"/>
      <c r="DPB5" s="231"/>
      <c r="DPC5" s="231"/>
      <c r="DPD5" s="231"/>
      <c r="DPE5" s="231"/>
      <c r="DPF5" s="231"/>
      <c r="DPG5" s="231"/>
      <c r="DPH5" s="231"/>
      <c r="DPI5" s="231"/>
      <c r="DPJ5" s="231"/>
      <c r="DPK5" s="231"/>
      <c r="DPL5" s="231"/>
      <c r="DPM5" s="231"/>
      <c r="DPN5" s="231"/>
      <c r="DPO5" s="231"/>
      <c r="DPP5" s="231"/>
      <c r="DPQ5" s="231"/>
      <c r="DPR5" s="231"/>
      <c r="DPS5" s="231"/>
      <c r="DPT5" s="231"/>
      <c r="DPU5" s="231"/>
      <c r="DPV5" s="231"/>
      <c r="DPW5" s="231"/>
      <c r="DPX5" s="231"/>
      <c r="DPY5" s="231"/>
      <c r="DPZ5" s="231"/>
      <c r="DQA5" s="231"/>
      <c r="DQB5" s="231"/>
      <c r="DQC5" s="231"/>
      <c r="DQD5" s="231"/>
      <c r="DQE5" s="231"/>
      <c r="DQF5" s="231"/>
      <c r="DQG5" s="231"/>
      <c r="DQH5" s="231"/>
      <c r="DQI5" s="231"/>
      <c r="DQJ5" s="231"/>
      <c r="DQK5" s="231"/>
      <c r="DQL5" s="231"/>
      <c r="DQM5" s="231"/>
      <c r="DQN5" s="231"/>
      <c r="DQO5" s="231"/>
      <c r="DQP5" s="231"/>
      <c r="DQQ5" s="231"/>
      <c r="DQR5" s="231"/>
      <c r="DQS5" s="231"/>
      <c r="DQT5" s="231"/>
      <c r="DQU5" s="231"/>
      <c r="DQV5" s="231"/>
      <c r="DQW5" s="231"/>
      <c r="DQX5" s="231"/>
      <c r="DQY5" s="231"/>
      <c r="DQZ5" s="231"/>
      <c r="DRA5" s="231"/>
      <c r="DRB5" s="231"/>
      <c r="DRC5" s="231"/>
      <c r="DRD5" s="231"/>
      <c r="DRE5" s="231"/>
      <c r="DRF5" s="231"/>
      <c r="DRG5" s="231"/>
      <c r="DRH5" s="231"/>
      <c r="DRI5" s="231"/>
      <c r="DRJ5" s="231"/>
      <c r="DRK5" s="231"/>
      <c r="DRL5" s="231"/>
      <c r="DRM5" s="231"/>
      <c r="DRN5" s="231"/>
      <c r="DRO5" s="231"/>
      <c r="DRP5" s="231"/>
      <c r="DRQ5" s="231"/>
      <c r="DRR5" s="231"/>
      <c r="DRS5" s="231"/>
      <c r="DRT5" s="231"/>
      <c r="DRU5" s="231"/>
      <c r="DRV5" s="231"/>
      <c r="DRW5" s="231"/>
      <c r="DRX5" s="231"/>
      <c r="DRY5" s="231"/>
      <c r="DRZ5" s="231"/>
      <c r="DSA5" s="231"/>
      <c r="DSB5" s="231"/>
      <c r="DSC5" s="231"/>
      <c r="DSD5" s="231"/>
      <c r="DSE5" s="231"/>
      <c r="DSF5" s="231"/>
      <c r="DSG5" s="231"/>
      <c r="DSH5" s="231"/>
      <c r="DSI5" s="231"/>
      <c r="DSJ5" s="231"/>
      <c r="DSK5" s="231"/>
      <c r="DSL5" s="231"/>
      <c r="DSM5" s="231"/>
      <c r="DSN5" s="231"/>
      <c r="DSO5" s="231"/>
      <c r="DSP5" s="231"/>
      <c r="DSQ5" s="231"/>
      <c r="DSR5" s="231"/>
      <c r="DSS5" s="231"/>
      <c r="DST5" s="231"/>
      <c r="DSU5" s="231"/>
      <c r="DSV5" s="231"/>
      <c r="DSW5" s="231"/>
      <c r="DSX5" s="231"/>
      <c r="DSY5" s="231"/>
      <c r="DSZ5" s="231"/>
      <c r="DTA5" s="231"/>
      <c r="DTB5" s="231"/>
      <c r="DTC5" s="231"/>
      <c r="DTD5" s="231"/>
      <c r="DTE5" s="231"/>
      <c r="DTF5" s="231"/>
      <c r="DTG5" s="231"/>
      <c r="DTH5" s="231"/>
      <c r="DTI5" s="231"/>
      <c r="DTJ5" s="231"/>
      <c r="DTK5" s="231"/>
      <c r="DTL5" s="231"/>
      <c r="DTM5" s="231"/>
      <c r="DTN5" s="231"/>
      <c r="DTO5" s="231"/>
      <c r="DTP5" s="231"/>
      <c r="DTQ5" s="231"/>
      <c r="DTR5" s="231"/>
      <c r="DTS5" s="231"/>
      <c r="DTT5" s="231"/>
      <c r="DTU5" s="231"/>
      <c r="DTV5" s="231"/>
      <c r="DTW5" s="231"/>
      <c r="DTX5" s="231"/>
      <c r="DTY5" s="231"/>
      <c r="DTZ5" s="231"/>
      <c r="DUA5" s="231"/>
      <c r="DUB5" s="231"/>
      <c r="DUC5" s="231"/>
      <c r="DUD5" s="231"/>
      <c r="DUE5" s="231"/>
      <c r="DUF5" s="231"/>
      <c r="DUG5" s="231"/>
      <c r="DUH5" s="231"/>
      <c r="DUI5" s="231"/>
      <c r="DUJ5" s="231"/>
      <c r="DUK5" s="231"/>
      <c r="DUL5" s="231"/>
      <c r="DUM5" s="231"/>
      <c r="DUN5" s="231"/>
      <c r="DUO5" s="231"/>
      <c r="DUP5" s="231"/>
      <c r="DUQ5" s="231"/>
      <c r="DUR5" s="231"/>
      <c r="DUS5" s="231"/>
      <c r="DUT5" s="231"/>
      <c r="DUU5" s="231"/>
      <c r="DUV5" s="231"/>
      <c r="DUW5" s="231"/>
      <c r="DUX5" s="231"/>
      <c r="DUY5" s="231"/>
      <c r="DUZ5" s="231"/>
      <c r="DVA5" s="231"/>
      <c r="DVB5" s="231"/>
      <c r="DVC5" s="231"/>
      <c r="DVD5" s="231"/>
      <c r="DVE5" s="231"/>
      <c r="DVF5" s="231"/>
      <c r="DVG5" s="231"/>
      <c r="DVH5" s="231"/>
      <c r="DVI5" s="231"/>
      <c r="DVJ5" s="231"/>
      <c r="DVK5" s="231"/>
      <c r="DVL5" s="231"/>
      <c r="DVM5" s="231"/>
      <c r="DVN5" s="231"/>
      <c r="DVO5" s="231"/>
      <c r="DVP5" s="231"/>
      <c r="DVQ5" s="231"/>
      <c r="DVR5" s="231"/>
      <c r="DVS5" s="231"/>
      <c r="DVT5" s="231"/>
      <c r="DVU5" s="231"/>
      <c r="DVV5" s="231"/>
      <c r="DVW5" s="231"/>
      <c r="DVX5" s="231"/>
      <c r="DVY5" s="231"/>
      <c r="DVZ5" s="231"/>
      <c r="DWA5" s="231"/>
      <c r="DWB5" s="231"/>
      <c r="DWC5" s="231"/>
      <c r="DWD5" s="231"/>
      <c r="DWE5" s="231"/>
      <c r="DWF5" s="231"/>
      <c r="DWG5" s="231"/>
      <c r="DWH5" s="231"/>
      <c r="DWI5" s="231"/>
      <c r="DWJ5" s="231"/>
      <c r="DWK5" s="231"/>
      <c r="DWL5" s="231"/>
      <c r="DWM5" s="231"/>
      <c r="DWN5" s="231"/>
      <c r="DWO5" s="231"/>
      <c r="DWP5" s="231"/>
      <c r="DWQ5" s="231"/>
      <c r="DWR5" s="231"/>
      <c r="DWS5" s="231"/>
      <c r="DWT5" s="231"/>
      <c r="DWU5" s="231"/>
      <c r="DWV5" s="231"/>
      <c r="DWW5" s="231"/>
      <c r="DWX5" s="231"/>
      <c r="DWY5" s="231"/>
      <c r="DWZ5" s="231"/>
      <c r="DXA5" s="231"/>
      <c r="DXB5" s="231"/>
      <c r="DXC5" s="231"/>
      <c r="DXD5" s="231"/>
      <c r="DXE5" s="231"/>
      <c r="DXF5" s="231"/>
      <c r="DXG5" s="231"/>
      <c r="DXH5" s="231"/>
      <c r="DXI5" s="231"/>
      <c r="DXJ5" s="231"/>
      <c r="DXK5" s="231"/>
      <c r="DXL5" s="231"/>
      <c r="DXM5" s="231"/>
      <c r="DXN5" s="231"/>
      <c r="DXO5" s="231"/>
      <c r="DXP5" s="231"/>
      <c r="DXQ5" s="231"/>
      <c r="DXR5" s="231"/>
      <c r="DXS5" s="231"/>
      <c r="DXT5" s="231"/>
      <c r="DXU5" s="231"/>
      <c r="DXV5" s="231"/>
      <c r="DXW5" s="231"/>
      <c r="DXX5" s="231"/>
      <c r="DXY5" s="231"/>
      <c r="DXZ5" s="231"/>
      <c r="DYA5" s="231"/>
      <c r="DYB5" s="231"/>
      <c r="DYC5" s="231"/>
      <c r="DYD5" s="231"/>
      <c r="DYE5" s="231"/>
      <c r="DYF5" s="231"/>
      <c r="DYG5" s="231"/>
      <c r="DYH5" s="231"/>
      <c r="DYI5" s="231"/>
      <c r="DYJ5" s="231"/>
      <c r="DYK5" s="231"/>
      <c r="DYL5" s="231"/>
      <c r="DYM5" s="231"/>
      <c r="DYN5" s="231"/>
      <c r="DYO5" s="231"/>
      <c r="DYP5" s="231"/>
      <c r="DYQ5" s="231"/>
      <c r="DYR5" s="231"/>
      <c r="DYS5" s="231"/>
      <c r="DYT5" s="231"/>
      <c r="DYU5" s="231"/>
      <c r="DYV5" s="231"/>
      <c r="DYW5" s="231"/>
      <c r="DYX5" s="231"/>
      <c r="DYY5" s="231"/>
      <c r="DYZ5" s="231"/>
      <c r="DZA5" s="231"/>
      <c r="DZB5" s="231"/>
      <c r="DZC5" s="231"/>
      <c r="DZD5" s="231"/>
      <c r="DZE5" s="231"/>
      <c r="DZF5" s="231"/>
      <c r="DZG5" s="231"/>
      <c r="DZH5" s="231"/>
      <c r="DZI5" s="231"/>
      <c r="DZJ5" s="231"/>
      <c r="DZK5" s="231"/>
      <c r="DZL5" s="231"/>
      <c r="DZM5" s="231"/>
      <c r="DZN5" s="231"/>
      <c r="DZO5" s="231"/>
      <c r="DZP5" s="231"/>
      <c r="DZQ5" s="231"/>
      <c r="DZR5" s="231"/>
      <c r="DZS5" s="231"/>
      <c r="DZT5" s="231"/>
      <c r="DZU5" s="231"/>
      <c r="DZV5" s="231"/>
      <c r="DZW5" s="231"/>
      <c r="DZX5" s="231"/>
      <c r="DZY5" s="231"/>
      <c r="DZZ5" s="231"/>
      <c r="EAA5" s="231"/>
      <c r="EAB5" s="231"/>
      <c r="EAC5" s="231"/>
      <c r="EAD5" s="231"/>
      <c r="EAE5" s="231"/>
      <c r="EAF5" s="231"/>
      <c r="EAG5" s="231"/>
      <c r="EAH5" s="231"/>
      <c r="EAI5" s="231"/>
      <c r="EAJ5" s="231"/>
      <c r="EAK5" s="231"/>
      <c r="EAL5" s="231"/>
      <c r="EAM5" s="231"/>
      <c r="EAN5" s="231"/>
      <c r="EAO5" s="231"/>
      <c r="EAP5" s="231"/>
      <c r="EAQ5" s="231"/>
      <c r="EAR5" s="231"/>
      <c r="EAS5" s="231"/>
      <c r="EAT5" s="231"/>
      <c r="EAU5" s="231"/>
      <c r="EAV5" s="231"/>
      <c r="EAW5" s="231"/>
      <c r="EAX5" s="231"/>
      <c r="EAY5" s="231"/>
      <c r="EAZ5" s="231"/>
      <c r="EBA5" s="231"/>
      <c r="EBB5" s="231"/>
      <c r="EBC5" s="231"/>
      <c r="EBD5" s="231"/>
      <c r="EBE5" s="231"/>
      <c r="EBF5" s="231"/>
      <c r="EBG5" s="231"/>
      <c r="EBH5" s="231"/>
      <c r="EBI5" s="231"/>
      <c r="EBJ5" s="231"/>
      <c r="EBK5" s="231"/>
      <c r="EBL5" s="231"/>
      <c r="EBM5" s="231"/>
      <c r="EBN5" s="231"/>
      <c r="EBO5" s="231"/>
      <c r="EBP5" s="231"/>
      <c r="EBQ5" s="231"/>
      <c r="EBR5" s="231"/>
      <c r="EBS5" s="231"/>
      <c r="EBT5" s="231"/>
      <c r="EBU5" s="231"/>
      <c r="EBV5" s="231"/>
      <c r="EBW5" s="231"/>
      <c r="EBX5" s="231"/>
      <c r="EBY5" s="231"/>
      <c r="EBZ5" s="231"/>
      <c r="ECA5" s="231"/>
      <c r="ECB5" s="231"/>
      <c r="ECC5" s="231"/>
      <c r="ECD5" s="231"/>
      <c r="ECE5" s="231"/>
      <c r="ECF5" s="231"/>
      <c r="ECG5" s="231"/>
      <c r="ECH5" s="231"/>
      <c r="ECI5" s="231"/>
      <c r="ECJ5" s="231"/>
      <c r="ECK5" s="231"/>
      <c r="ECL5" s="231"/>
      <c r="ECM5" s="231"/>
      <c r="ECN5" s="231"/>
      <c r="ECO5" s="231"/>
      <c r="ECP5" s="231"/>
      <c r="ECQ5" s="231"/>
      <c r="ECR5" s="231"/>
      <c r="ECS5" s="231"/>
      <c r="ECT5" s="231"/>
      <c r="ECU5" s="231"/>
      <c r="ECV5" s="231"/>
      <c r="ECW5" s="231"/>
      <c r="ECX5" s="231"/>
      <c r="ECY5" s="231"/>
      <c r="ECZ5" s="231"/>
      <c r="EDA5" s="231"/>
      <c r="EDB5" s="231"/>
      <c r="EDC5" s="231"/>
      <c r="EDD5" s="231"/>
      <c r="EDE5" s="231"/>
      <c r="EDF5" s="231"/>
      <c r="EDG5" s="231"/>
      <c r="EDH5" s="231"/>
      <c r="EDI5" s="231"/>
      <c r="EDJ5" s="231"/>
      <c r="EDK5" s="231"/>
      <c r="EDL5" s="231"/>
      <c r="EDM5" s="231"/>
      <c r="EDN5" s="231"/>
      <c r="EDO5" s="231"/>
      <c r="EDP5" s="231"/>
      <c r="EDQ5" s="231"/>
      <c r="EDR5" s="231"/>
      <c r="EDS5" s="231"/>
      <c r="EDT5" s="231"/>
      <c r="EDU5" s="231"/>
      <c r="EDV5" s="231"/>
      <c r="EDW5" s="231"/>
      <c r="EDX5" s="231"/>
      <c r="EDY5" s="231"/>
      <c r="EDZ5" s="231"/>
      <c r="EEA5" s="231"/>
      <c r="EEB5" s="231"/>
      <c r="EEC5" s="231"/>
      <c r="EED5" s="231"/>
      <c r="EEE5" s="231"/>
      <c r="EEF5" s="231"/>
      <c r="EEG5" s="231"/>
      <c r="EEH5" s="231"/>
      <c r="EEI5" s="231"/>
      <c r="EEJ5" s="231"/>
      <c r="EEK5" s="231"/>
      <c r="EEL5" s="231"/>
      <c r="EEM5" s="231"/>
      <c r="EEN5" s="231"/>
      <c r="EEO5" s="231"/>
      <c r="EEP5" s="231"/>
      <c r="EEQ5" s="231"/>
      <c r="EER5" s="231"/>
      <c r="EES5" s="231"/>
      <c r="EET5" s="231"/>
      <c r="EEU5" s="231"/>
      <c r="EEV5" s="231"/>
      <c r="EEW5" s="231"/>
      <c r="EEX5" s="231"/>
      <c r="EEY5" s="231"/>
      <c r="EEZ5" s="231"/>
      <c r="EFA5" s="231"/>
      <c r="EFB5" s="231"/>
      <c r="EFC5" s="231"/>
      <c r="EFD5" s="231"/>
      <c r="EFE5" s="231"/>
      <c r="EFF5" s="231"/>
      <c r="EFG5" s="231"/>
      <c r="EFH5" s="231"/>
      <c r="EFI5" s="231"/>
      <c r="EFJ5" s="231"/>
      <c r="EFK5" s="231"/>
      <c r="EFL5" s="231"/>
      <c r="EFM5" s="231"/>
      <c r="EFN5" s="231"/>
      <c r="EFO5" s="231"/>
      <c r="EFP5" s="231"/>
      <c r="EFQ5" s="231"/>
      <c r="EFR5" s="231"/>
      <c r="EFS5" s="231"/>
      <c r="EFT5" s="231"/>
      <c r="EFU5" s="231"/>
      <c r="EFV5" s="231"/>
      <c r="EFW5" s="231"/>
      <c r="EFX5" s="231"/>
      <c r="EFY5" s="231"/>
      <c r="EFZ5" s="231"/>
      <c r="EGA5" s="231"/>
      <c r="EGB5" s="231"/>
      <c r="EGC5" s="231"/>
      <c r="EGD5" s="231"/>
      <c r="EGE5" s="231"/>
      <c r="EGF5" s="231"/>
      <c r="EGG5" s="231"/>
      <c r="EGH5" s="231"/>
      <c r="EGI5" s="231"/>
      <c r="EGJ5" s="231"/>
      <c r="EGK5" s="231"/>
      <c r="EGL5" s="231"/>
      <c r="EGM5" s="231"/>
      <c r="EGN5" s="231"/>
      <c r="EGO5" s="231"/>
      <c r="EGP5" s="231"/>
      <c r="EGQ5" s="231"/>
      <c r="EGR5" s="231"/>
      <c r="EGS5" s="231"/>
      <c r="EGT5" s="231"/>
      <c r="EGU5" s="231"/>
      <c r="EGV5" s="231"/>
      <c r="EGW5" s="231"/>
      <c r="EGX5" s="231"/>
      <c r="EGY5" s="231"/>
      <c r="EGZ5" s="231"/>
      <c r="EHA5" s="231"/>
      <c r="EHB5" s="231"/>
      <c r="EHC5" s="231"/>
      <c r="EHD5" s="231"/>
      <c r="EHE5" s="231"/>
      <c r="EHF5" s="231"/>
      <c r="EHG5" s="231"/>
      <c r="EHH5" s="231"/>
      <c r="EHI5" s="231"/>
      <c r="EHJ5" s="231"/>
      <c r="EHK5" s="231"/>
      <c r="EHL5" s="231"/>
      <c r="EHM5" s="231"/>
      <c r="EHN5" s="231"/>
      <c r="EHO5" s="231"/>
      <c r="EHP5" s="231"/>
      <c r="EHQ5" s="231"/>
      <c r="EHR5" s="231"/>
      <c r="EHS5" s="231"/>
      <c r="EHT5" s="231"/>
      <c r="EHU5" s="231"/>
      <c r="EHV5" s="231"/>
      <c r="EHW5" s="231"/>
      <c r="EHX5" s="231"/>
      <c r="EHY5" s="231"/>
      <c r="EHZ5" s="231"/>
      <c r="EIA5" s="231"/>
      <c r="EIB5" s="231"/>
      <c r="EIC5" s="231"/>
      <c r="EID5" s="231"/>
      <c r="EIE5" s="231"/>
      <c r="EIF5" s="231"/>
      <c r="EIG5" s="231"/>
      <c r="EIH5" s="231"/>
      <c r="EII5" s="231"/>
      <c r="EIJ5" s="231"/>
      <c r="EIK5" s="231"/>
      <c r="EIL5" s="231"/>
      <c r="EIM5" s="231"/>
      <c r="EIN5" s="231"/>
      <c r="EIO5" s="231"/>
      <c r="EIP5" s="231"/>
      <c r="EIQ5" s="231"/>
      <c r="EIR5" s="231"/>
      <c r="EIS5" s="231"/>
      <c r="EIT5" s="231"/>
      <c r="EIU5" s="231"/>
      <c r="EIV5" s="231"/>
      <c r="EIW5" s="231"/>
      <c r="EIX5" s="231"/>
      <c r="EIY5" s="231"/>
      <c r="EIZ5" s="231"/>
      <c r="EJA5" s="231"/>
      <c r="EJB5" s="231"/>
      <c r="EJC5" s="231"/>
      <c r="EJD5" s="231"/>
      <c r="EJE5" s="231"/>
      <c r="EJF5" s="231"/>
      <c r="EJG5" s="231"/>
      <c r="EJH5" s="231"/>
      <c r="EJI5" s="231"/>
      <c r="EJJ5" s="231"/>
      <c r="EJK5" s="231"/>
      <c r="EJL5" s="231"/>
      <c r="EJM5" s="231"/>
      <c r="EJN5" s="231"/>
      <c r="EJO5" s="231"/>
      <c r="EJP5" s="231"/>
      <c r="EJQ5" s="231"/>
      <c r="EJR5" s="231"/>
      <c r="EJS5" s="231"/>
      <c r="EJT5" s="231"/>
      <c r="EJU5" s="231"/>
      <c r="EJV5" s="231"/>
      <c r="EJW5" s="231"/>
      <c r="EJX5" s="231"/>
      <c r="EJY5" s="231"/>
      <c r="EJZ5" s="231"/>
      <c r="EKA5" s="231"/>
      <c r="EKB5" s="231"/>
      <c r="EKC5" s="231"/>
      <c r="EKD5" s="231"/>
      <c r="EKE5" s="231"/>
      <c r="EKF5" s="231"/>
      <c r="EKG5" s="231"/>
      <c r="EKH5" s="231"/>
      <c r="EKI5" s="231"/>
      <c r="EKJ5" s="231"/>
      <c r="EKK5" s="231"/>
      <c r="EKL5" s="231"/>
      <c r="EKM5" s="231"/>
      <c r="EKN5" s="231"/>
      <c r="EKO5" s="231"/>
      <c r="EKP5" s="231"/>
      <c r="EKQ5" s="231"/>
      <c r="EKR5" s="231"/>
      <c r="EKS5" s="231"/>
      <c r="EKT5" s="231"/>
      <c r="EKU5" s="231"/>
      <c r="EKV5" s="231"/>
      <c r="EKW5" s="231"/>
      <c r="EKX5" s="231"/>
      <c r="EKY5" s="231"/>
      <c r="EKZ5" s="231"/>
      <c r="ELA5" s="231"/>
      <c r="ELB5" s="231"/>
      <c r="ELC5" s="231"/>
      <c r="ELD5" s="231"/>
      <c r="ELE5" s="231"/>
      <c r="ELF5" s="231"/>
      <c r="ELG5" s="231"/>
      <c r="ELH5" s="231"/>
      <c r="ELI5" s="231"/>
      <c r="ELJ5" s="231"/>
      <c r="ELK5" s="231"/>
      <c r="ELL5" s="231"/>
      <c r="ELM5" s="231"/>
      <c r="ELN5" s="231"/>
      <c r="ELO5" s="231"/>
      <c r="ELP5" s="231"/>
      <c r="ELQ5" s="231"/>
      <c r="ELR5" s="231"/>
      <c r="ELS5" s="231"/>
      <c r="ELT5" s="231"/>
      <c r="ELU5" s="231"/>
      <c r="ELV5" s="231"/>
      <c r="ELW5" s="231"/>
      <c r="ELX5" s="231"/>
      <c r="ELY5" s="231"/>
      <c r="ELZ5" s="231"/>
      <c r="EMA5" s="231"/>
      <c r="EMB5" s="231"/>
      <c r="EMC5" s="231"/>
      <c r="EMD5" s="231"/>
      <c r="EME5" s="231"/>
      <c r="EMF5" s="231"/>
      <c r="EMG5" s="231"/>
      <c r="EMH5" s="231"/>
      <c r="EMI5" s="231"/>
      <c r="EMJ5" s="231"/>
      <c r="EMK5" s="231"/>
      <c r="EML5" s="231"/>
      <c r="EMM5" s="231"/>
      <c r="EMN5" s="231"/>
      <c r="EMO5" s="231"/>
      <c r="EMP5" s="231"/>
      <c r="EMQ5" s="231"/>
      <c r="EMR5" s="231"/>
      <c r="EMS5" s="231"/>
      <c r="EMT5" s="231"/>
      <c r="EMU5" s="231"/>
      <c r="EMV5" s="231"/>
      <c r="EMW5" s="231"/>
      <c r="EMX5" s="231"/>
      <c r="EMY5" s="231"/>
      <c r="EMZ5" s="231"/>
      <c r="ENA5" s="231"/>
      <c r="ENB5" s="231"/>
      <c r="ENC5" s="231"/>
      <c r="END5" s="231"/>
      <c r="ENE5" s="231"/>
      <c r="ENF5" s="231"/>
      <c r="ENG5" s="231"/>
      <c r="ENH5" s="231"/>
      <c r="ENI5" s="231"/>
      <c r="ENJ5" s="231"/>
      <c r="ENK5" s="231"/>
      <c r="ENL5" s="231"/>
      <c r="ENM5" s="231"/>
      <c r="ENN5" s="231"/>
      <c r="ENO5" s="231"/>
      <c r="ENP5" s="231"/>
      <c r="ENQ5" s="231"/>
      <c r="ENR5" s="231"/>
      <c r="ENS5" s="231"/>
      <c r="ENT5" s="231"/>
      <c r="ENU5" s="231"/>
      <c r="ENV5" s="231"/>
      <c r="ENW5" s="231"/>
      <c r="ENX5" s="231"/>
      <c r="ENY5" s="231"/>
      <c r="ENZ5" s="231"/>
      <c r="EOA5" s="231"/>
      <c r="EOB5" s="231"/>
      <c r="EOC5" s="231"/>
      <c r="EOD5" s="231"/>
      <c r="EOE5" s="231"/>
      <c r="EOF5" s="231"/>
      <c r="EOG5" s="231"/>
      <c r="EOH5" s="231"/>
      <c r="EOI5" s="231"/>
      <c r="EOJ5" s="231"/>
      <c r="EOK5" s="231"/>
      <c r="EOL5" s="231"/>
      <c r="EOM5" s="231"/>
      <c r="EON5" s="231"/>
      <c r="EOO5" s="231"/>
      <c r="EOP5" s="231"/>
      <c r="EOQ5" s="231"/>
      <c r="EOR5" s="231"/>
      <c r="EOS5" s="231"/>
      <c r="EOT5" s="231"/>
      <c r="EOU5" s="231"/>
      <c r="EOV5" s="231"/>
      <c r="EOW5" s="231"/>
      <c r="EOX5" s="231"/>
      <c r="EOY5" s="231"/>
      <c r="EOZ5" s="231"/>
      <c r="EPA5" s="231"/>
      <c r="EPB5" s="231"/>
      <c r="EPC5" s="231"/>
      <c r="EPD5" s="231"/>
      <c r="EPE5" s="231"/>
      <c r="EPF5" s="231"/>
      <c r="EPG5" s="231"/>
      <c r="EPH5" s="231"/>
      <c r="EPI5" s="231"/>
      <c r="EPJ5" s="231"/>
      <c r="EPK5" s="231"/>
      <c r="EPL5" s="231"/>
      <c r="EPM5" s="231"/>
      <c r="EPN5" s="231"/>
      <c r="EPO5" s="231"/>
      <c r="EPP5" s="231"/>
      <c r="EPQ5" s="231"/>
      <c r="EPR5" s="231"/>
      <c r="EPS5" s="231"/>
      <c r="EPT5" s="231"/>
      <c r="EPU5" s="231"/>
      <c r="EPV5" s="231"/>
      <c r="EPW5" s="231"/>
      <c r="EPX5" s="231"/>
      <c r="EPY5" s="231"/>
      <c r="EPZ5" s="231"/>
      <c r="EQA5" s="231"/>
      <c r="EQB5" s="231"/>
      <c r="EQC5" s="231"/>
      <c r="EQD5" s="231"/>
      <c r="EQE5" s="231"/>
      <c r="EQF5" s="231"/>
      <c r="EQG5" s="231"/>
      <c r="EQH5" s="231"/>
      <c r="EQI5" s="231"/>
      <c r="EQJ5" s="231"/>
      <c r="EQK5" s="231"/>
      <c r="EQL5" s="231"/>
      <c r="EQM5" s="231"/>
      <c r="EQN5" s="231"/>
      <c r="EQO5" s="231"/>
      <c r="EQP5" s="231"/>
      <c r="EQQ5" s="231"/>
      <c r="EQR5" s="231"/>
      <c r="EQS5" s="231"/>
      <c r="EQT5" s="231"/>
      <c r="EQU5" s="231"/>
      <c r="EQV5" s="231"/>
      <c r="EQW5" s="231"/>
      <c r="EQX5" s="231"/>
      <c r="EQY5" s="231"/>
      <c r="EQZ5" s="231"/>
      <c r="ERA5" s="231"/>
      <c r="ERB5" s="231"/>
      <c r="ERC5" s="231"/>
      <c r="ERD5" s="231"/>
      <c r="ERE5" s="231"/>
      <c r="ERF5" s="231"/>
      <c r="ERG5" s="231"/>
      <c r="ERH5" s="231"/>
      <c r="ERI5" s="231"/>
      <c r="ERJ5" s="231"/>
      <c r="ERK5" s="231"/>
      <c r="ERL5" s="231"/>
      <c r="ERM5" s="231"/>
      <c r="ERN5" s="231"/>
      <c r="ERO5" s="231"/>
      <c r="ERP5" s="231"/>
      <c r="ERQ5" s="231"/>
      <c r="ERR5" s="231"/>
      <c r="ERS5" s="231"/>
      <c r="ERT5" s="231"/>
      <c r="ERU5" s="231"/>
      <c r="ERV5" s="231"/>
      <c r="ERW5" s="231"/>
      <c r="ERX5" s="231"/>
      <c r="ERY5" s="231"/>
      <c r="ERZ5" s="231"/>
      <c r="ESA5" s="231"/>
      <c r="ESB5" s="231"/>
      <c r="ESC5" s="231"/>
      <c r="ESD5" s="231"/>
      <c r="ESE5" s="231"/>
      <c r="ESF5" s="231"/>
      <c r="ESG5" s="231"/>
      <c r="ESH5" s="231"/>
      <c r="ESI5" s="231"/>
      <c r="ESJ5" s="231"/>
      <c r="ESK5" s="231"/>
      <c r="ESL5" s="231"/>
      <c r="ESM5" s="231"/>
      <c r="ESN5" s="231"/>
      <c r="ESO5" s="231"/>
      <c r="ESP5" s="231"/>
      <c r="ESQ5" s="231"/>
      <c r="ESR5" s="231"/>
      <c r="ESS5" s="231"/>
      <c r="EST5" s="231"/>
      <c r="ESU5" s="231"/>
      <c r="ESV5" s="231"/>
      <c r="ESW5" s="231"/>
      <c r="ESX5" s="231"/>
      <c r="ESY5" s="231"/>
      <c r="ESZ5" s="231"/>
      <c r="ETA5" s="231"/>
      <c r="ETB5" s="231"/>
      <c r="ETC5" s="231"/>
      <c r="ETD5" s="231"/>
      <c r="ETE5" s="231"/>
      <c r="ETF5" s="231"/>
      <c r="ETG5" s="231"/>
      <c r="ETH5" s="231"/>
      <c r="ETI5" s="231"/>
      <c r="ETJ5" s="231"/>
      <c r="ETK5" s="231"/>
      <c r="ETL5" s="231"/>
      <c r="ETM5" s="231"/>
      <c r="ETN5" s="231"/>
      <c r="ETO5" s="231"/>
      <c r="ETP5" s="231"/>
      <c r="ETQ5" s="231"/>
      <c r="ETR5" s="231"/>
      <c r="ETS5" s="231"/>
      <c r="ETT5" s="231"/>
      <c r="ETU5" s="231"/>
      <c r="ETV5" s="231"/>
      <c r="ETW5" s="231"/>
      <c r="ETX5" s="231"/>
      <c r="ETY5" s="231"/>
      <c r="ETZ5" s="231"/>
      <c r="EUA5" s="231"/>
      <c r="EUB5" s="231"/>
      <c r="EUC5" s="231"/>
      <c r="EUD5" s="231"/>
      <c r="EUE5" s="231"/>
      <c r="EUF5" s="231"/>
      <c r="EUG5" s="231"/>
      <c r="EUH5" s="231"/>
      <c r="EUI5" s="231"/>
      <c r="EUJ5" s="231"/>
      <c r="EUK5" s="231"/>
      <c r="EUL5" s="231"/>
      <c r="EUM5" s="231"/>
      <c r="EUN5" s="231"/>
      <c r="EUO5" s="231"/>
      <c r="EUP5" s="231"/>
      <c r="EUQ5" s="231"/>
      <c r="EUR5" s="231"/>
      <c r="EUS5" s="231"/>
      <c r="EUT5" s="231"/>
      <c r="EUU5" s="231"/>
      <c r="EUV5" s="231"/>
      <c r="EUW5" s="231"/>
      <c r="EUX5" s="231"/>
      <c r="EUY5" s="231"/>
      <c r="EUZ5" s="231"/>
      <c r="EVA5" s="231"/>
      <c r="EVB5" s="231"/>
      <c r="EVC5" s="231"/>
      <c r="EVD5" s="231"/>
      <c r="EVE5" s="231"/>
      <c r="EVF5" s="231"/>
      <c r="EVG5" s="231"/>
      <c r="EVH5" s="231"/>
      <c r="EVI5" s="231"/>
      <c r="EVJ5" s="231"/>
      <c r="EVK5" s="231"/>
      <c r="EVL5" s="231"/>
      <c r="EVM5" s="231"/>
      <c r="EVN5" s="231"/>
      <c r="EVO5" s="231"/>
      <c r="EVP5" s="231"/>
      <c r="EVQ5" s="231"/>
      <c r="EVR5" s="231"/>
      <c r="EVS5" s="231"/>
      <c r="EVT5" s="231"/>
      <c r="EVU5" s="231"/>
      <c r="EVV5" s="231"/>
      <c r="EVW5" s="231"/>
      <c r="EVX5" s="231"/>
      <c r="EVY5" s="231"/>
      <c r="EVZ5" s="231"/>
      <c r="EWA5" s="231"/>
      <c r="EWB5" s="231"/>
      <c r="EWC5" s="231"/>
      <c r="EWD5" s="231"/>
      <c r="EWE5" s="231"/>
      <c r="EWF5" s="231"/>
      <c r="EWG5" s="231"/>
      <c r="EWH5" s="231"/>
      <c r="EWI5" s="231"/>
      <c r="EWJ5" s="231"/>
      <c r="EWK5" s="231"/>
      <c r="EWL5" s="231"/>
      <c r="EWM5" s="231"/>
      <c r="EWN5" s="231"/>
      <c r="EWO5" s="231"/>
      <c r="EWP5" s="231"/>
      <c r="EWQ5" s="231"/>
      <c r="EWR5" s="231"/>
      <c r="EWS5" s="231"/>
      <c r="EWT5" s="231"/>
      <c r="EWU5" s="231"/>
      <c r="EWV5" s="231"/>
      <c r="EWW5" s="231"/>
      <c r="EWX5" s="231"/>
      <c r="EWY5" s="231"/>
      <c r="EWZ5" s="231"/>
      <c r="EXA5" s="231"/>
      <c r="EXB5" s="231"/>
      <c r="EXC5" s="231"/>
      <c r="EXD5" s="231"/>
      <c r="EXE5" s="231"/>
      <c r="EXF5" s="231"/>
      <c r="EXG5" s="231"/>
      <c r="EXH5" s="231"/>
      <c r="EXI5" s="231"/>
      <c r="EXJ5" s="231"/>
      <c r="EXK5" s="231"/>
      <c r="EXL5" s="231"/>
      <c r="EXM5" s="231"/>
      <c r="EXN5" s="231"/>
      <c r="EXO5" s="231"/>
      <c r="EXP5" s="231"/>
      <c r="EXQ5" s="231"/>
      <c r="EXR5" s="231"/>
      <c r="EXS5" s="231"/>
      <c r="EXT5" s="231"/>
      <c r="EXU5" s="231"/>
      <c r="EXV5" s="231"/>
      <c r="EXW5" s="231"/>
      <c r="EXX5" s="231"/>
      <c r="EXY5" s="231"/>
      <c r="EXZ5" s="231"/>
      <c r="EYA5" s="231"/>
      <c r="EYB5" s="231"/>
      <c r="EYC5" s="231"/>
      <c r="EYD5" s="231"/>
      <c r="EYE5" s="231"/>
      <c r="EYF5" s="231"/>
      <c r="EYG5" s="231"/>
      <c r="EYH5" s="231"/>
      <c r="EYI5" s="231"/>
      <c r="EYJ5" s="231"/>
      <c r="EYK5" s="231"/>
      <c r="EYL5" s="231"/>
      <c r="EYM5" s="231"/>
      <c r="EYN5" s="231"/>
      <c r="EYO5" s="231"/>
      <c r="EYP5" s="231"/>
      <c r="EYQ5" s="231"/>
      <c r="EYR5" s="231"/>
      <c r="EYS5" s="231"/>
      <c r="EYT5" s="231"/>
      <c r="EYU5" s="231"/>
      <c r="EYV5" s="231"/>
      <c r="EYW5" s="231"/>
      <c r="EYX5" s="231"/>
      <c r="EYY5" s="231"/>
      <c r="EYZ5" s="231"/>
      <c r="EZA5" s="231"/>
      <c r="EZB5" s="231"/>
      <c r="EZC5" s="231"/>
      <c r="EZD5" s="231"/>
      <c r="EZE5" s="231"/>
      <c r="EZF5" s="231"/>
      <c r="EZG5" s="231"/>
      <c r="EZH5" s="231"/>
      <c r="EZI5" s="231"/>
      <c r="EZJ5" s="231"/>
      <c r="EZK5" s="231"/>
      <c r="EZL5" s="231"/>
      <c r="EZM5" s="231"/>
      <c r="EZN5" s="231"/>
      <c r="EZO5" s="231"/>
      <c r="EZP5" s="231"/>
      <c r="EZQ5" s="231"/>
      <c r="EZR5" s="231"/>
      <c r="EZS5" s="231"/>
      <c r="EZT5" s="231"/>
      <c r="EZU5" s="231"/>
      <c r="EZV5" s="231"/>
      <c r="EZW5" s="231"/>
      <c r="EZX5" s="231"/>
      <c r="EZY5" s="231"/>
      <c r="EZZ5" s="231"/>
      <c r="FAA5" s="231"/>
      <c r="FAB5" s="231"/>
      <c r="FAC5" s="231"/>
      <c r="FAD5" s="231"/>
      <c r="FAE5" s="231"/>
      <c r="FAF5" s="231"/>
      <c r="FAG5" s="231"/>
      <c r="FAH5" s="231"/>
      <c r="FAI5" s="231"/>
      <c r="FAJ5" s="231"/>
      <c r="FAK5" s="231"/>
      <c r="FAL5" s="231"/>
      <c r="FAM5" s="231"/>
      <c r="FAN5" s="231"/>
      <c r="FAO5" s="231"/>
      <c r="FAP5" s="231"/>
      <c r="FAQ5" s="231"/>
      <c r="FAR5" s="231"/>
      <c r="FAS5" s="231"/>
      <c r="FAT5" s="231"/>
      <c r="FAU5" s="231"/>
      <c r="FAV5" s="231"/>
      <c r="FAW5" s="231"/>
      <c r="FAX5" s="231"/>
      <c r="FAY5" s="231"/>
      <c r="FAZ5" s="231"/>
      <c r="FBA5" s="231"/>
      <c r="FBB5" s="231"/>
      <c r="FBC5" s="231"/>
      <c r="FBD5" s="231"/>
      <c r="FBE5" s="231"/>
      <c r="FBF5" s="231"/>
      <c r="FBG5" s="231"/>
      <c r="FBH5" s="231"/>
      <c r="FBI5" s="231"/>
      <c r="FBJ5" s="231"/>
      <c r="FBK5" s="231"/>
      <c r="FBL5" s="231"/>
      <c r="FBM5" s="231"/>
      <c r="FBN5" s="231"/>
      <c r="FBO5" s="231"/>
      <c r="FBP5" s="231"/>
      <c r="FBQ5" s="231"/>
      <c r="FBR5" s="231"/>
      <c r="FBS5" s="231"/>
      <c r="FBT5" s="231"/>
      <c r="FBU5" s="231"/>
      <c r="FBV5" s="231"/>
      <c r="FBW5" s="231"/>
      <c r="FBX5" s="231"/>
      <c r="FBY5" s="231"/>
      <c r="FBZ5" s="231"/>
      <c r="FCA5" s="231"/>
      <c r="FCB5" s="231"/>
      <c r="FCC5" s="231"/>
      <c r="FCD5" s="231"/>
      <c r="FCE5" s="231"/>
      <c r="FCF5" s="231"/>
      <c r="FCG5" s="231"/>
      <c r="FCH5" s="231"/>
      <c r="FCI5" s="231"/>
      <c r="FCJ5" s="231"/>
      <c r="FCK5" s="231"/>
      <c r="FCL5" s="231"/>
      <c r="FCM5" s="231"/>
      <c r="FCN5" s="231"/>
      <c r="FCO5" s="231"/>
      <c r="FCP5" s="231"/>
      <c r="FCQ5" s="231"/>
      <c r="FCR5" s="231"/>
      <c r="FCS5" s="231"/>
      <c r="FCT5" s="231"/>
      <c r="FCU5" s="231"/>
      <c r="FCV5" s="231"/>
      <c r="FCW5" s="231"/>
      <c r="FCX5" s="231"/>
      <c r="FCY5" s="231"/>
      <c r="FCZ5" s="231"/>
      <c r="FDA5" s="231"/>
      <c r="FDB5" s="231"/>
      <c r="FDC5" s="231"/>
      <c r="FDD5" s="231"/>
      <c r="FDE5" s="231"/>
      <c r="FDF5" s="231"/>
      <c r="FDG5" s="231"/>
      <c r="FDH5" s="231"/>
      <c r="FDI5" s="231"/>
      <c r="FDJ5" s="231"/>
      <c r="FDK5" s="231"/>
      <c r="FDL5" s="231"/>
      <c r="FDM5" s="231"/>
      <c r="FDN5" s="231"/>
      <c r="FDO5" s="231"/>
      <c r="FDP5" s="231"/>
      <c r="FDQ5" s="231"/>
      <c r="FDR5" s="231"/>
      <c r="FDS5" s="231"/>
      <c r="FDT5" s="231"/>
      <c r="FDU5" s="231"/>
      <c r="FDV5" s="231"/>
      <c r="FDW5" s="231"/>
      <c r="FDX5" s="231"/>
      <c r="FDY5" s="231"/>
      <c r="FDZ5" s="231"/>
      <c r="FEA5" s="231"/>
      <c r="FEB5" s="231"/>
      <c r="FEC5" s="231"/>
      <c r="FED5" s="231"/>
      <c r="FEE5" s="231"/>
      <c r="FEF5" s="231"/>
      <c r="FEG5" s="231"/>
      <c r="FEH5" s="231"/>
      <c r="FEI5" s="231"/>
      <c r="FEJ5" s="231"/>
      <c r="FEK5" s="231"/>
      <c r="FEL5" s="231"/>
      <c r="FEM5" s="231"/>
      <c r="FEN5" s="231"/>
      <c r="FEO5" s="231"/>
      <c r="FEP5" s="231"/>
      <c r="FEQ5" s="231"/>
      <c r="FER5" s="231"/>
      <c r="FES5" s="231"/>
      <c r="FET5" s="231"/>
      <c r="FEU5" s="231"/>
      <c r="FEV5" s="231"/>
      <c r="FEW5" s="231"/>
      <c r="FEX5" s="231"/>
      <c r="FEY5" s="231"/>
      <c r="FEZ5" s="231"/>
      <c r="FFA5" s="231"/>
      <c r="FFB5" s="231"/>
      <c r="FFC5" s="231"/>
      <c r="FFD5" s="231"/>
      <c r="FFE5" s="231"/>
      <c r="FFF5" s="231"/>
      <c r="FFG5" s="231"/>
      <c r="FFH5" s="231"/>
      <c r="FFI5" s="231"/>
      <c r="FFJ5" s="231"/>
      <c r="FFK5" s="231"/>
      <c r="FFL5" s="231"/>
      <c r="FFM5" s="231"/>
      <c r="FFN5" s="231"/>
      <c r="FFO5" s="231"/>
      <c r="FFP5" s="231"/>
      <c r="FFQ5" s="231"/>
      <c r="FFR5" s="231"/>
      <c r="FFS5" s="231"/>
      <c r="FFT5" s="231"/>
      <c r="FFU5" s="231"/>
      <c r="FFV5" s="231"/>
      <c r="FFW5" s="231"/>
      <c r="FFX5" s="231"/>
      <c r="FFY5" s="231"/>
      <c r="FFZ5" s="231"/>
      <c r="FGA5" s="231"/>
      <c r="FGB5" s="231"/>
      <c r="FGC5" s="231"/>
      <c r="FGD5" s="231"/>
      <c r="FGE5" s="231"/>
      <c r="FGF5" s="231"/>
      <c r="FGG5" s="231"/>
      <c r="FGH5" s="231"/>
      <c r="FGI5" s="231"/>
      <c r="FGJ5" s="231"/>
      <c r="FGK5" s="231"/>
      <c r="FGL5" s="231"/>
      <c r="FGM5" s="231"/>
      <c r="FGN5" s="231"/>
      <c r="FGO5" s="231"/>
      <c r="FGP5" s="231"/>
      <c r="FGQ5" s="231"/>
      <c r="FGR5" s="231"/>
      <c r="FGS5" s="231"/>
      <c r="FGT5" s="231"/>
      <c r="FGU5" s="231"/>
      <c r="FGV5" s="231"/>
      <c r="FGW5" s="231"/>
      <c r="FGX5" s="231"/>
      <c r="FGY5" s="231"/>
      <c r="FGZ5" s="231"/>
      <c r="FHA5" s="231"/>
      <c r="FHB5" s="231"/>
      <c r="FHC5" s="231"/>
      <c r="FHD5" s="231"/>
      <c r="FHE5" s="231"/>
      <c r="FHF5" s="231"/>
      <c r="FHG5" s="231"/>
      <c r="FHH5" s="231"/>
      <c r="FHI5" s="231"/>
      <c r="FHJ5" s="231"/>
      <c r="FHK5" s="231"/>
      <c r="FHL5" s="231"/>
      <c r="FHM5" s="231"/>
      <c r="FHN5" s="231"/>
      <c r="FHO5" s="231"/>
      <c r="FHP5" s="231"/>
      <c r="FHQ5" s="231"/>
      <c r="FHR5" s="231"/>
      <c r="FHS5" s="231"/>
      <c r="FHT5" s="231"/>
      <c r="FHU5" s="231"/>
      <c r="FHV5" s="231"/>
      <c r="FHW5" s="231"/>
      <c r="FHX5" s="231"/>
      <c r="FHY5" s="231"/>
      <c r="FHZ5" s="231"/>
      <c r="FIA5" s="231"/>
      <c r="FIB5" s="231"/>
      <c r="FIC5" s="231"/>
      <c r="FID5" s="231"/>
      <c r="FIE5" s="231"/>
      <c r="FIF5" s="231"/>
      <c r="FIG5" s="231"/>
      <c r="FIH5" s="231"/>
      <c r="FII5" s="231"/>
      <c r="FIJ5" s="231"/>
      <c r="FIK5" s="231"/>
      <c r="FIL5" s="231"/>
      <c r="FIM5" s="231"/>
      <c r="FIN5" s="231"/>
      <c r="FIO5" s="231"/>
      <c r="FIP5" s="231"/>
      <c r="FIQ5" s="231"/>
      <c r="FIR5" s="231"/>
      <c r="FIS5" s="231"/>
      <c r="FIT5" s="231"/>
      <c r="FIU5" s="231"/>
      <c r="FIV5" s="231"/>
      <c r="FIW5" s="231"/>
      <c r="FIX5" s="231"/>
      <c r="FIY5" s="231"/>
      <c r="FIZ5" s="231"/>
      <c r="FJA5" s="231"/>
      <c r="FJB5" s="231"/>
      <c r="FJC5" s="231"/>
      <c r="FJD5" s="231"/>
      <c r="FJE5" s="231"/>
      <c r="FJF5" s="231"/>
      <c r="FJG5" s="231"/>
      <c r="FJH5" s="231"/>
      <c r="FJI5" s="231"/>
      <c r="FJJ5" s="231"/>
      <c r="FJK5" s="231"/>
      <c r="FJL5" s="231"/>
      <c r="FJM5" s="231"/>
      <c r="FJN5" s="231"/>
      <c r="FJO5" s="231"/>
      <c r="FJP5" s="231"/>
      <c r="FJQ5" s="231"/>
      <c r="FJR5" s="231"/>
      <c r="FJS5" s="231"/>
      <c r="FJT5" s="231"/>
      <c r="FJU5" s="231"/>
      <c r="FJV5" s="231"/>
      <c r="FJW5" s="231"/>
      <c r="FJX5" s="231"/>
      <c r="FJY5" s="231"/>
      <c r="FJZ5" s="231"/>
      <c r="FKA5" s="231"/>
      <c r="FKB5" s="231"/>
      <c r="FKC5" s="231"/>
      <c r="FKD5" s="231"/>
      <c r="FKE5" s="231"/>
      <c r="FKF5" s="231"/>
      <c r="FKG5" s="231"/>
      <c r="FKH5" s="231"/>
      <c r="FKI5" s="231"/>
      <c r="FKJ5" s="231"/>
      <c r="FKK5" s="231"/>
      <c r="FKL5" s="231"/>
      <c r="FKM5" s="231"/>
      <c r="FKN5" s="231"/>
      <c r="FKO5" s="231"/>
      <c r="FKP5" s="231"/>
      <c r="FKQ5" s="231"/>
      <c r="FKR5" s="231"/>
      <c r="FKS5" s="231"/>
      <c r="FKT5" s="231"/>
      <c r="FKU5" s="231"/>
      <c r="FKV5" s="231"/>
      <c r="FKW5" s="231"/>
      <c r="FKX5" s="231"/>
      <c r="FKY5" s="231"/>
      <c r="FKZ5" s="231"/>
      <c r="FLA5" s="231"/>
      <c r="FLB5" s="231"/>
      <c r="FLC5" s="231"/>
      <c r="FLD5" s="231"/>
      <c r="FLE5" s="231"/>
      <c r="FLF5" s="231"/>
      <c r="FLG5" s="231"/>
      <c r="FLH5" s="231"/>
      <c r="FLI5" s="231"/>
      <c r="FLJ5" s="231"/>
      <c r="FLK5" s="231"/>
      <c r="FLL5" s="231"/>
      <c r="FLM5" s="231"/>
      <c r="FLN5" s="231"/>
      <c r="FLO5" s="231"/>
      <c r="FLP5" s="231"/>
      <c r="FLQ5" s="231"/>
      <c r="FLR5" s="231"/>
      <c r="FLS5" s="231"/>
      <c r="FLT5" s="231"/>
      <c r="FLU5" s="231"/>
      <c r="FLV5" s="231"/>
      <c r="FLW5" s="231"/>
      <c r="FLX5" s="231"/>
      <c r="FLY5" s="231"/>
      <c r="FLZ5" s="231"/>
      <c r="FMA5" s="231"/>
      <c r="FMB5" s="231"/>
      <c r="FMC5" s="231"/>
      <c r="FMD5" s="231"/>
      <c r="FME5" s="231"/>
      <c r="FMF5" s="231"/>
      <c r="FMG5" s="231"/>
      <c r="FMH5" s="231"/>
      <c r="FMI5" s="231"/>
      <c r="FMJ5" s="231"/>
      <c r="FMK5" s="231"/>
      <c r="FML5" s="231"/>
      <c r="FMM5" s="231"/>
      <c r="FMN5" s="231"/>
      <c r="FMO5" s="231"/>
      <c r="FMP5" s="231"/>
      <c r="FMQ5" s="231"/>
      <c r="FMR5" s="231"/>
      <c r="FMS5" s="231"/>
      <c r="FMT5" s="231"/>
      <c r="FMU5" s="231"/>
      <c r="FMV5" s="231"/>
      <c r="FMW5" s="231"/>
      <c r="FMX5" s="231"/>
      <c r="FMY5" s="231"/>
      <c r="FMZ5" s="231"/>
      <c r="FNA5" s="231"/>
      <c r="FNB5" s="231"/>
      <c r="FNC5" s="231"/>
      <c r="FND5" s="231"/>
      <c r="FNE5" s="231"/>
      <c r="FNF5" s="231"/>
      <c r="FNG5" s="231"/>
      <c r="FNH5" s="231"/>
      <c r="FNI5" s="231"/>
      <c r="FNJ5" s="231"/>
      <c r="FNK5" s="231"/>
      <c r="FNL5" s="231"/>
      <c r="FNM5" s="231"/>
      <c r="FNN5" s="231"/>
      <c r="FNO5" s="231"/>
      <c r="FNP5" s="231"/>
      <c r="FNQ5" s="231"/>
      <c r="FNR5" s="231"/>
      <c r="FNS5" s="231"/>
      <c r="FNT5" s="231"/>
      <c r="FNU5" s="231"/>
      <c r="FNV5" s="231"/>
      <c r="FNW5" s="231"/>
      <c r="FNX5" s="231"/>
      <c r="FNY5" s="231"/>
      <c r="FNZ5" s="231"/>
      <c r="FOA5" s="231"/>
      <c r="FOB5" s="231"/>
      <c r="FOC5" s="231"/>
      <c r="FOD5" s="231"/>
      <c r="FOE5" s="231"/>
      <c r="FOF5" s="231"/>
      <c r="FOG5" s="231"/>
      <c r="FOH5" s="231"/>
      <c r="FOI5" s="231"/>
      <c r="FOJ5" s="231"/>
      <c r="FOK5" s="231"/>
      <c r="FOL5" s="231"/>
      <c r="FOM5" s="231"/>
      <c r="FON5" s="231"/>
      <c r="FOO5" s="231"/>
      <c r="FOP5" s="231"/>
      <c r="FOQ5" s="231"/>
      <c r="FOR5" s="231"/>
      <c r="FOS5" s="231"/>
      <c r="FOT5" s="231"/>
      <c r="FOU5" s="231"/>
      <c r="FOV5" s="231"/>
      <c r="FOW5" s="231"/>
      <c r="FOX5" s="231"/>
      <c r="FOY5" s="231"/>
      <c r="FOZ5" s="231"/>
      <c r="FPA5" s="231"/>
      <c r="FPB5" s="231"/>
      <c r="FPC5" s="231"/>
      <c r="FPD5" s="231"/>
      <c r="FPE5" s="231"/>
      <c r="FPF5" s="231"/>
      <c r="FPG5" s="231"/>
      <c r="FPH5" s="231"/>
      <c r="FPI5" s="231"/>
      <c r="FPJ5" s="231"/>
      <c r="FPK5" s="231"/>
      <c r="FPL5" s="231"/>
      <c r="FPM5" s="231"/>
      <c r="FPN5" s="231"/>
      <c r="FPO5" s="231"/>
      <c r="FPP5" s="231"/>
      <c r="FPQ5" s="231"/>
      <c r="FPR5" s="231"/>
      <c r="FPS5" s="231"/>
      <c r="FPT5" s="231"/>
      <c r="FPU5" s="231"/>
      <c r="FPV5" s="231"/>
      <c r="FPW5" s="231"/>
      <c r="FPX5" s="231"/>
      <c r="FPY5" s="231"/>
      <c r="FPZ5" s="231"/>
      <c r="FQA5" s="231"/>
      <c r="FQB5" s="231"/>
      <c r="FQC5" s="231"/>
      <c r="FQD5" s="231"/>
      <c r="FQE5" s="231"/>
      <c r="FQF5" s="231"/>
      <c r="FQG5" s="231"/>
      <c r="FQH5" s="231"/>
      <c r="FQI5" s="231"/>
      <c r="FQJ5" s="231"/>
      <c r="FQK5" s="231"/>
      <c r="FQL5" s="231"/>
      <c r="FQM5" s="231"/>
      <c r="FQN5" s="231"/>
      <c r="FQO5" s="231"/>
      <c r="FQP5" s="231"/>
      <c r="FQQ5" s="231"/>
      <c r="FQR5" s="231"/>
      <c r="FQS5" s="231"/>
      <c r="FQT5" s="231"/>
      <c r="FQU5" s="231"/>
      <c r="FQV5" s="231"/>
      <c r="FQW5" s="231"/>
      <c r="FQX5" s="231"/>
      <c r="FQY5" s="231"/>
      <c r="FQZ5" s="231"/>
      <c r="FRA5" s="231"/>
      <c r="FRB5" s="231"/>
      <c r="FRC5" s="231"/>
      <c r="FRD5" s="231"/>
      <c r="FRE5" s="231"/>
      <c r="FRF5" s="231"/>
      <c r="FRG5" s="231"/>
      <c r="FRH5" s="231"/>
      <c r="FRI5" s="231"/>
      <c r="FRJ5" s="231"/>
      <c r="FRK5" s="231"/>
      <c r="FRL5" s="231"/>
      <c r="FRM5" s="231"/>
      <c r="FRN5" s="231"/>
      <c r="FRO5" s="231"/>
      <c r="FRP5" s="231"/>
      <c r="FRQ5" s="231"/>
      <c r="FRR5" s="231"/>
      <c r="FRS5" s="231"/>
      <c r="FRT5" s="231"/>
      <c r="FRU5" s="231"/>
      <c r="FRV5" s="231"/>
      <c r="FRW5" s="231"/>
      <c r="FRX5" s="231"/>
      <c r="FRY5" s="231"/>
      <c r="FRZ5" s="231"/>
      <c r="FSA5" s="231"/>
      <c r="FSB5" s="231"/>
      <c r="FSC5" s="231"/>
      <c r="FSD5" s="231"/>
      <c r="FSE5" s="231"/>
      <c r="FSF5" s="231"/>
      <c r="FSG5" s="231"/>
      <c r="FSH5" s="231"/>
      <c r="FSI5" s="231"/>
      <c r="FSJ5" s="231"/>
      <c r="FSK5" s="231"/>
      <c r="FSL5" s="231"/>
      <c r="FSM5" s="231"/>
      <c r="FSN5" s="231"/>
      <c r="FSO5" s="231"/>
      <c r="FSP5" s="231"/>
      <c r="FSQ5" s="231"/>
      <c r="FSR5" s="231"/>
      <c r="FSS5" s="231"/>
      <c r="FST5" s="231"/>
      <c r="FSU5" s="231"/>
      <c r="FSV5" s="231"/>
      <c r="FSW5" s="231"/>
      <c r="FSX5" s="231"/>
      <c r="FSY5" s="231"/>
      <c r="FSZ5" s="231"/>
      <c r="FTA5" s="231"/>
      <c r="FTB5" s="231"/>
      <c r="FTC5" s="231"/>
      <c r="FTD5" s="231"/>
      <c r="FTE5" s="231"/>
      <c r="FTF5" s="231"/>
      <c r="FTG5" s="231"/>
      <c r="FTH5" s="231"/>
      <c r="FTI5" s="231"/>
      <c r="FTJ5" s="231"/>
      <c r="FTK5" s="231"/>
      <c r="FTL5" s="231"/>
      <c r="FTM5" s="231"/>
      <c r="FTN5" s="231"/>
      <c r="FTO5" s="231"/>
      <c r="FTP5" s="231"/>
      <c r="FTQ5" s="231"/>
      <c r="FTR5" s="231"/>
      <c r="FTS5" s="231"/>
      <c r="FTT5" s="231"/>
      <c r="FTU5" s="231"/>
      <c r="FTV5" s="231"/>
      <c r="FTW5" s="231"/>
      <c r="FTX5" s="231"/>
      <c r="FTY5" s="231"/>
      <c r="FTZ5" s="231"/>
      <c r="FUA5" s="231"/>
      <c r="FUB5" s="231"/>
      <c r="FUC5" s="231"/>
      <c r="FUD5" s="231"/>
      <c r="FUE5" s="231"/>
      <c r="FUF5" s="231"/>
      <c r="FUG5" s="231"/>
      <c r="FUH5" s="231"/>
      <c r="FUI5" s="231"/>
      <c r="FUJ5" s="231"/>
      <c r="FUK5" s="231"/>
      <c r="FUL5" s="231"/>
      <c r="FUM5" s="231"/>
      <c r="FUN5" s="231"/>
      <c r="FUO5" s="231"/>
      <c r="FUP5" s="231"/>
      <c r="FUQ5" s="231"/>
      <c r="FUR5" s="231"/>
      <c r="FUS5" s="231"/>
      <c r="FUT5" s="231"/>
      <c r="FUU5" s="231"/>
      <c r="FUV5" s="231"/>
      <c r="FUW5" s="231"/>
      <c r="FUX5" s="231"/>
      <c r="FUY5" s="231"/>
      <c r="FUZ5" s="231"/>
      <c r="FVA5" s="231"/>
      <c r="FVB5" s="231"/>
      <c r="FVC5" s="231"/>
      <c r="FVD5" s="231"/>
      <c r="FVE5" s="231"/>
      <c r="FVF5" s="231"/>
      <c r="FVG5" s="231"/>
      <c r="FVH5" s="231"/>
      <c r="FVI5" s="231"/>
      <c r="FVJ5" s="231"/>
      <c r="FVK5" s="231"/>
      <c r="FVL5" s="231"/>
      <c r="FVM5" s="231"/>
      <c r="FVN5" s="231"/>
      <c r="FVO5" s="231"/>
      <c r="FVP5" s="231"/>
      <c r="FVQ5" s="231"/>
      <c r="FVR5" s="231"/>
      <c r="FVS5" s="231"/>
      <c r="FVT5" s="231"/>
      <c r="FVU5" s="231"/>
      <c r="FVV5" s="231"/>
      <c r="FVW5" s="231"/>
      <c r="FVX5" s="231"/>
      <c r="FVY5" s="231"/>
      <c r="FVZ5" s="231"/>
      <c r="FWA5" s="231"/>
      <c r="FWB5" s="231"/>
      <c r="FWC5" s="231"/>
      <c r="FWD5" s="231"/>
      <c r="FWE5" s="231"/>
      <c r="FWF5" s="231"/>
      <c r="FWG5" s="231"/>
      <c r="FWH5" s="231"/>
      <c r="FWI5" s="231"/>
      <c r="FWJ5" s="231"/>
      <c r="FWK5" s="231"/>
      <c r="FWL5" s="231"/>
      <c r="FWM5" s="231"/>
      <c r="FWN5" s="231"/>
      <c r="FWO5" s="231"/>
      <c r="FWP5" s="231"/>
      <c r="FWQ5" s="231"/>
      <c r="FWR5" s="231"/>
      <c r="FWS5" s="231"/>
      <c r="FWT5" s="231"/>
      <c r="FWU5" s="231"/>
      <c r="FWV5" s="231"/>
      <c r="FWW5" s="231"/>
      <c r="FWX5" s="231"/>
      <c r="FWY5" s="231"/>
      <c r="FWZ5" s="231"/>
      <c r="FXA5" s="231"/>
      <c r="FXB5" s="231"/>
      <c r="FXC5" s="231"/>
      <c r="FXD5" s="231"/>
      <c r="FXE5" s="231"/>
      <c r="FXF5" s="231"/>
      <c r="FXG5" s="231"/>
      <c r="FXH5" s="231"/>
      <c r="FXI5" s="231"/>
      <c r="FXJ5" s="231"/>
      <c r="FXK5" s="231"/>
      <c r="FXL5" s="231"/>
      <c r="FXM5" s="231"/>
      <c r="FXN5" s="231"/>
      <c r="FXO5" s="231"/>
      <c r="FXP5" s="231"/>
      <c r="FXQ5" s="231"/>
      <c r="FXR5" s="231"/>
      <c r="FXS5" s="231"/>
      <c r="FXT5" s="231"/>
      <c r="FXU5" s="231"/>
      <c r="FXV5" s="231"/>
      <c r="FXW5" s="231"/>
      <c r="FXX5" s="231"/>
      <c r="FXY5" s="231"/>
      <c r="FXZ5" s="231"/>
      <c r="FYA5" s="231"/>
      <c r="FYB5" s="231"/>
      <c r="FYC5" s="231"/>
      <c r="FYD5" s="231"/>
      <c r="FYE5" s="231"/>
      <c r="FYF5" s="231"/>
      <c r="FYG5" s="231"/>
      <c r="FYH5" s="231"/>
      <c r="FYI5" s="231"/>
      <c r="FYJ5" s="231"/>
      <c r="FYK5" s="231"/>
      <c r="FYL5" s="231"/>
      <c r="FYM5" s="231"/>
      <c r="FYN5" s="231"/>
      <c r="FYO5" s="231"/>
      <c r="FYP5" s="231"/>
      <c r="FYQ5" s="231"/>
      <c r="FYR5" s="231"/>
      <c r="FYS5" s="231"/>
      <c r="FYT5" s="231"/>
      <c r="FYU5" s="231"/>
      <c r="FYV5" s="231"/>
      <c r="FYW5" s="231"/>
      <c r="FYX5" s="231"/>
      <c r="FYY5" s="231"/>
      <c r="FYZ5" s="231"/>
      <c r="FZA5" s="231"/>
      <c r="FZB5" s="231"/>
      <c r="FZC5" s="231"/>
      <c r="FZD5" s="231"/>
      <c r="FZE5" s="231"/>
      <c r="FZF5" s="231"/>
      <c r="FZG5" s="231"/>
      <c r="FZH5" s="231"/>
      <c r="FZI5" s="231"/>
      <c r="FZJ5" s="231"/>
      <c r="FZK5" s="231"/>
      <c r="FZL5" s="231"/>
      <c r="FZM5" s="231"/>
      <c r="FZN5" s="231"/>
      <c r="FZO5" s="231"/>
      <c r="FZP5" s="231"/>
      <c r="FZQ5" s="231"/>
      <c r="FZR5" s="231"/>
      <c r="FZS5" s="231"/>
      <c r="FZT5" s="231"/>
      <c r="FZU5" s="231"/>
      <c r="FZV5" s="231"/>
      <c r="FZW5" s="231"/>
      <c r="FZX5" s="231"/>
      <c r="FZY5" s="231"/>
      <c r="FZZ5" s="231"/>
      <c r="GAA5" s="231"/>
      <c r="GAB5" s="231"/>
      <c r="GAC5" s="231"/>
      <c r="GAD5" s="231"/>
      <c r="GAE5" s="231"/>
      <c r="GAF5" s="231"/>
      <c r="GAG5" s="231"/>
      <c r="GAH5" s="231"/>
      <c r="GAI5" s="231"/>
      <c r="GAJ5" s="231"/>
      <c r="GAK5" s="231"/>
      <c r="GAL5" s="231"/>
      <c r="GAM5" s="231"/>
      <c r="GAN5" s="231"/>
      <c r="GAO5" s="231"/>
      <c r="GAP5" s="231"/>
      <c r="GAQ5" s="231"/>
      <c r="GAR5" s="231"/>
      <c r="GAS5" s="231"/>
      <c r="GAT5" s="231"/>
      <c r="GAU5" s="231"/>
      <c r="GAV5" s="231"/>
      <c r="GAW5" s="231"/>
      <c r="GAX5" s="231"/>
      <c r="GAY5" s="231"/>
      <c r="GAZ5" s="231"/>
      <c r="GBA5" s="231"/>
      <c r="GBB5" s="231"/>
      <c r="GBC5" s="231"/>
      <c r="GBD5" s="231"/>
      <c r="GBE5" s="231"/>
      <c r="GBF5" s="231"/>
      <c r="GBG5" s="231"/>
      <c r="GBH5" s="231"/>
      <c r="GBI5" s="231"/>
      <c r="GBJ5" s="231"/>
      <c r="GBK5" s="231"/>
      <c r="GBL5" s="231"/>
      <c r="GBM5" s="231"/>
      <c r="GBN5" s="231"/>
      <c r="GBO5" s="231"/>
      <c r="GBP5" s="231"/>
      <c r="GBQ5" s="231"/>
      <c r="GBR5" s="231"/>
      <c r="GBS5" s="231"/>
      <c r="GBT5" s="231"/>
      <c r="GBU5" s="231"/>
      <c r="GBV5" s="231"/>
      <c r="GBW5" s="231"/>
      <c r="GBX5" s="231"/>
      <c r="GBY5" s="231"/>
      <c r="GBZ5" s="231"/>
      <c r="GCA5" s="231"/>
      <c r="GCB5" s="231"/>
      <c r="GCC5" s="231"/>
      <c r="GCD5" s="231"/>
      <c r="GCE5" s="231"/>
      <c r="GCF5" s="231"/>
      <c r="GCG5" s="231"/>
      <c r="GCH5" s="231"/>
      <c r="GCI5" s="231"/>
      <c r="GCJ5" s="231"/>
      <c r="GCK5" s="231"/>
      <c r="GCL5" s="231"/>
      <c r="GCM5" s="231"/>
      <c r="GCN5" s="231"/>
      <c r="GCO5" s="231"/>
      <c r="GCP5" s="231"/>
      <c r="GCQ5" s="231"/>
      <c r="GCR5" s="231"/>
      <c r="GCS5" s="231"/>
      <c r="GCT5" s="231"/>
      <c r="GCU5" s="231"/>
      <c r="GCV5" s="231"/>
      <c r="GCW5" s="231"/>
      <c r="GCX5" s="231"/>
      <c r="GCY5" s="231"/>
      <c r="GCZ5" s="231"/>
      <c r="GDA5" s="231"/>
      <c r="GDB5" s="231"/>
      <c r="GDC5" s="231"/>
      <c r="GDD5" s="231"/>
      <c r="GDE5" s="231"/>
      <c r="GDF5" s="231"/>
      <c r="GDG5" s="231"/>
      <c r="GDH5" s="231"/>
      <c r="GDI5" s="231"/>
      <c r="GDJ5" s="231"/>
      <c r="GDK5" s="231"/>
      <c r="GDL5" s="231"/>
      <c r="GDM5" s="231"/>
      <c r="GDN5" s="231"/>
      <c r="GDO5" s="231"/>
      <c r="GDP5" s="231"/>
      <c r="GDQ5" s="231"/>
      <c r="GDR5" s="231"/>
      <c r="GDS5" s="231"/>
      <c r="GDT5" s="231"/>
      <c r="GDU5" s="231"/>
      <c r="GDV5" s="231"/>
      <c r="GDW5" s="231"/>
      <c r="GDX5" s="231"/>
      <c r="GDY5" s="231"/>
      <c r="GDZ5" s="231"/>
      <c r="GEA5" s="231"/>
      <c r="GEB5" s="231"/>
      <c r="GEC5" s="231"/>
      <c r="GED5" s="231"/>
      <c r="GEE5" s="231"/>
      <c r="GEF5" s="231"/>
      <c r="GEG5" s="231"/>
      <c r="GEH5" s="231"/>
      <c r="GEI5" s="231"/>
      <c r="GEJ5" s="231"/>
      <c r="GEK5" s="231"/>
      <c r="GEL5" s="231"/>
      <c r="GEM5" s="231"/>
      <c r="GEN5" s="231"/>
      <c r="GEO5" s="231"/>
      <c r="GEP5" s="231"/>
      <c r="GEQ5" s="231"/>
      <c r="GER5" s="231"/>
      <c r="GES5" s="231"/>
      <c r="GET5" s="231"/>
      <c r="GEU5" s="231"/>
      <c r="GEV5" s="231"/>
      <c r="GEW5" s="231"/>
      <c r="GEX5" s="231"/>
      <c r="GEY5" s="231"/>
      <c r="GEZ5" s="231"/>
      <c r="GFA5" s="231"/>
      <c r="GFB5" s="231"/>
      <c r="GFC5" s="231"/>
      <c r="GFD5" s="231"/>
      <c r="GFE5" s="231"/>
      <c r="GFF5" s="231"/>
      <c r="GFG5" s="231"/>
      <c r="GFH5" s="231"/>
      <c r="GFI5" s="231"/>
      <c r="GFJ5" s="231"/>
      <c r="GFK5" s="231"/>
      <c r="GFL5" s="231"/>
      <c r="GFM5" s="231"/>
      <c r="GFN5" s="231"/>
      <c r="GFO5" s="231"/>
      <c r="GFP5" s="231"/>
      <c r="GFQ5" s="231"/>
      <c r="GFR5" s="231"/>
      <c r="GFS5" s="231"/>
      <c r="GFT5" s="231"/>
      <c r="GFU5" s="231"/>
      <c r="GFV5" s="231"/>
      <c r="GFW5" s="231"/>
      <c r="GFX5" s="231"/>
      <c r="GFY5" s="231"/>
      <c r="GFZ5" s="231"/>
      <c r="GGA5" s="231"/>
      <c r="GGB5" s="231"/>
      <c r="GGC5" s="231"/>
      <c r="GGD5" s="231"/>
      <c r="GGE5" s="231"/>
      <c r="GGF5" s="231"/>
      <c r="GGG5" s="231"/>
      <c r="GGH5" s="231"/>
      <c r="GGI5" s="231"/>
      <c r="GGJ5" s="231"/>
      <c r="GGK5" s="231"/>
      <c r="GGL5" s="231"/>
      <c r="GGM5" s="231"/>
      <c r="GGN5" s="231"/>
      <c r="GGO5" s="231"/>
      <c r="GGP5" s="231"/>
      <c r="GGQ5" s="231"/>
      <c r="GGR5" s="231"/>
      <c r="GGS5" s="231"/>
      <c r="GGT5" s="231"/>
      <c r="GGU5" s="231"/>
      <c r="GGV5" s="231"/>
      <c r="GGW5" s="231"/>
      <c r="GGX5" s="231"/>
      <c r="GGY5" s="231"/>
      <c r="GGZ5" s="231"/>
      <c r="GHA5" s="231"/>
      <c r="GHB5" s="231"/>
      <c r="GHC5" s="231"/>
      <c r="GHD5" s="231"/>
      <c r="GHE5" s="231"/>
      <c r="GHF5" s="231"/>
      <c r="GHG5" s="231"/>
      <c r="GHH5" s="231"/>
      <c r="GHI5" s="231"/>
      <c r="GHJ5" s="231"/>
      <c r="GHK5" s="231"/>
      <c r="GHL5" s="231"/>
      <c r="GHM5" s="231"/>
      <c r="GHN5" s="231"/>
      <c r="GHO5" s="231"/>
      <c r="GHP5" s="231"/>
      <c r="GHQ5" s="231"/>
      <c r="GHR5" s="231"/>
      <c r="GHS5" s="231"/>
      <c r="GHT5" s="231"/>
      <c r="GHU5" s="231"/>
      <c r="GHV5" s="231"/>
      <c r="GHW5" s="231"/>
      <c r="GHX5" s="231"/>
      <c r="GHY5" s="231"/>
      <c r="GHZ5" s="231"/>
      <c r="GIA5" s="231"/>
      <c r="GIB5" s="231"/>
      <c r="GIC5" s="231"/>
      <c r="GID5" s="231"/>
      <c r="GIE5" s="231"/>
      <c r="GIF5" s="231"/>
      <c r="GIG5" s="231"/>
      <c r="GIH5" s="231"/>
      <c r="GII5" s="231"/>
      <c r="GIJ5" s="231"/>
      <c r="GIK5" s="231"/>
      <c r="GIL5" s="231"/>
      <c r="GIM5" s="231"/>
      <c r="GIN5" s="231"/>
      <c r="GIO5" s="231"/>
      <c r="GIP5" s="231"/>
      <c r="GIQ5" s="231"/>
      <c r="GIR5" s="231"/>
      <c r="GIS5" s="231"/>
      <c r="GIT5" s="231"/>
      <c r="GIU5" s="231"/>
      <c r="GIV5" s="231"/>
      <c r="GIW5" s="231"/>
      <c r="GIX5" s="231"/>
      <c r="GIY5" s="231"/>
      <c r="GIZ5" s="231"/>
      <c r="GJA5" s="231"/>
      <c r="GJB5" s="231"/>
      <c r="GJC5" s="231"/>
      <c r="GJD5" s="231"/>
      <c r="GJE5" s="231"/>
      <c r="GJF5" s="231"/>
      <c r="GJG5" s="231"/>
      <c r="GJH5" s="231"/>
      <c r="GJI5" s="231"/>
      <c r="GJJ5" s="231"/>
      <c r="GJK5" s="231"/>
      <c r="GJL5" s="231"/>
      <c r="GJM5" s="231"/>
      <c r="GJN5" s="231"/>
      <c r="GJO5" s="231"/>
      <c r="GJP5" s="231"/>
      <c r="GJQ5" s="231"/>
      <c r="GJR5" s="231"/>
      <c r="GJS5" s="231"/>
      <c r="GJT5" s="231"/>
      <c r="GJU5" s="231"/>
      <c r="GJV5" s="231"/>
      <c r="GJW5" s="231"/>
      <c r="GJX5" s="231"/>
      <c r="GJY5" s="231"/>
      <c r="GJZ5" s="231"/>
      <c r="GKA5" s="231"/>
      <c r="GKB5" s="231"/>
      <c r="GKC5" s="231"/>
      <c r="GKD5" s="231"/>
      <c r="GKE5" s="231"/>
      <c r="GKF5" s="231"/>
      <c r="GKG5" s="231"/>
      <c r="GKH5" s="231"/>
      <c r="GKI5" s="231"/>
      <c r="GKJ5" s="231"/>
      <c r="GKK5" s="231"/>
      <c r="GKL5" s="231"/>
      <c r="GKM5" s="231"/>
      <c r="GKN5" s="231"/>
      <c r="GKO5" s="231"/>
      <c r="GKP5" s="231"/>
      <c r="GKQ5" s="231"/>
      <c r="GKR5" s="231"/>
      <c r="GKS5" s="231"/>
      <c r="GKT5" s="231"/>
      <c r="GKU5" s="231"/>
      <c r="GKV5" s="231"/>
      <c r="GKW5" s="231"/>
      <c r="GKX5" s="231"/>
      <c r="GKY5" s="231"/>
      <c r="GKZ5" s="231"/>
      <c r="GLA5" s="231"/>
      <c r="GLB5" s="231"/>
      <c r="GLC5" s="231"/>
      <c r="GLD5" s="231"/>
      <c r="GLE5" s="231"/>
      <c r="GLF5" s="231"/>
      <c r="GLG5" s="231"/>
      <c r="GLH5" s="231"/>
      <c r="GLI5" s="231"/>
      <c r="GLJ5" s="231"/>
      <c r="GLK5" s="231"/>
      <c r="GLL5" s="231"/>
      <c r="GLM5" s="231"/>
      <c r="GLN5" s="231"/>
      <c r="GLO5" s="231"/>
      <c r="GLP5" s="231"/>
      <c r="GLQ5" s="231"/>
      <c r="GLR5" s="231"/>
      <c r="GLS5" s="231"/>
      <c r="GLT5" s="231"/>
      <c r="GLU5" s="231"/>
      <c r="GLV5" s="231"/>
      <c r="GLW5" s="231"/>
      <c r="GLX5" s="231"/>
      <c r="GLY5" s="231"/>
      <c r="GLZ5" s="231"/>
      <c r="GMA5" s="231"/>
      <c r="GMB5" s="231"/>
      <c r="GMC5" s="231"/>
      <c r="GMD5" s="231"/>
      <c r="GME5" s="231"/>
      <c r="GMF5" s="231"/>
      <c r="GMG5" s="231"/>
      <c r="GMH5" s="231"/>
      <c r="GMI5" s="231"/>
      <c r="GMJ5" s="231"/>
      <c r="GMK5" s="231"/>
      <c r="GML5" s="231"/>
      <c r="GMM5" s="231"/>
      <c r="GMN5" s="231"/>
      <c r="GMO5" s="231"/>
      <c r="GMP5" s="231"/>
      <c r="GMQ5" s="231"/>
      <c r="GMR5" s="231"/>
      <c r="GMS5" s="231"/>
      <c r="GMT5" s="231"/>
      <c r="GMU5" s="231"/>
      <c r="GMV5" s="231"/>
      <c r="GMW5" s="231"/>
      <c r="GMX5" s="231"/>
      <c r="GMY5" s="231"/>
      <c r="GMZ5" s="231"/>
      <c r="GNA5" s="231"/>
      <c r="GNB5" s="231"/>
      <c r="GNC5" s="231"/>
      <c r="GND5" s="231"/>
      <c r="GNE5" s="231"/>
      <c r="GNF5" s="231"/>
      <c r="GNG5" s="231"/>
      <c r="GNH5" s="231"/>
      <c r="GNI5" s="231"/>
      <c r="GNJ5" s="231"/>
      <c r="GNK5" s="231"/>
      <c r="GNL5" s="231"/>
      <c r="GNM5" s="231"/>
      <c r="GNN5" s="231"/>
      <c r="GNO5" s="231"/>
      <c r="GNP5" s="231"/>
      <c r="GNQ5" s="231"/>
      <c r="GNR5" s="231"/>
      <c r="GNS5" s="231"/>
      <c r="GNT5" s="231"/>
      <c r="GNU5" s="231"/>
      <c r="GNV5" s="231"/>
      <c r="GNW5" s="231"/>
      <c r="GNX5" s="231"/>
      <c r="GNY5" s="231"/>
      <c r="GNZ5" s="231"/>
      <c r="GOA5" s="231"/>
      <c r="GOB5" s="231"/>
      <c r="GOC5" s="231"/>
      <c r="GOD5" s="231"/>
      <c r="GOE5" s="231"/>
      <c r="GOF5" s="231"/>
      <c r="GOG5" s="231"/>
      <c r="GOH5" s="231"/>
      <c r="GOI5" s="231"/>
      <c r="GOJ5" s="231"/>
      <c r="GOK5" s="231"/>
      <c r="GOL5" s="231"/>
      <c r="GOM5" s="231"/>
      <c r="GON5" s="231"/>
      <c r="GOO5" s="231"/>
      <c r="GOP5" s="231"/>
      <c r="GOQ5" s="231"/>
      <c r="GOR5" s="231"/>
      <c r="GOS5" s="231"/>
      <c r="GOT5" s="231"/>
      <c r="GOU5" s="231"/>
      <c r="GOV5" s="231"/>
      <c r="GOW5" s="231"/>
      <c r="GOX5" s="231"/>
      <c r="GOY5" s="231"/>
      <c r="GOZ5" s="231"/>
      <c r="GPA5" s="231"/>
      <c r="GPB5" s="231"/>
      <c r="GPC5" s="231"/>
      <c r="GPD5" s="231"/>
      <c r="GPE5" s="231"/>
      <c r="GPF5" s="231"/>
      <c r="GPG5" s="231"/>
      <c r="GPH5" s="231"/>
      <c r="GPI5" s="231"/>
      <c r="GPJ5" s="231"/>
      <c r="GPK5" s="231"/>
      <c r="GPL5" s="231"/>
      <c r="GPM5" s="231"/>
      <c r="GPN5" s="231"/>
      <c r="GPO5" s="231"/>
      <c r="GPP5" s="231"/>
      <c r="GPQ5" s="231"/>
      <c r="GPR5" s="231"/>
      <c r="GPS5" s="231"/>
      <c r="GPT5" s="231"/>
      <c r="GPU5" s="231"/>
      <c r="GPV5" s="231"/>
      <c r="GPW5" s="231"/>
      <c r="GPX5" s="231"/>
      <c r="GPY5" s="231"/>
      <c r="GPZ5" s="231"/>
      <c r="GQA5" s="231"/>
      <c r="GQB5" s="231"/>
      <c r="GQC5" s="231"/>
      <c r="GQD5" s="231"/>
      <c r="GQE5" s="231"/>
      <c r="GQF5" s="231"/>
      <c r="GQG5" s="231"/>
      <c r="GQH5" s="231"/>
      <c r="GQI5" s="231"/>
      <c r="GQJ5" s="231"/>
      <c r="GQK5" s="231"/>
      <c r="GQL5" s="231"/>
      <c r="GQM5" s="231"/>
      <c r="GQN5" s="231"/>
      <c r="GQO5" s="231"/>
      <c r="GQP5" s="231"/>
      <c r="GQQ5" s="231"/>
      <c r="GQR5" s="231"/>
      <c r="GQS5" s="231"/>
      <c r="GQT5" s="231"/>
      <c r="GQU5" s="231"/>
      <c r="GQV5" s="231"/>
      <c r="GQW5" s="231"/>
      <c r="GQX5" s="231"/>
      <c r="GQY5" s="231"/>
      <c r="GQZ5" s="231"/>
      <c r="GRA5" s="231"/>
      <c r="GRB5" s="231"/>
      <c r="GRC5" s="231"/>
      <c r="GRD5" s="231"/>
      <c r="GRE5" s="231"/>
      <c r="GRF5" s="231"/>
      <c r="GRG5" s="231"/>
      <c r="GRH5" s="231"/>
      <c r="GRI5" s="231"/>
      <c r="GRJ5" s="231"/>
      <c r="GRK5" s="231"/>
      <c r="GRL5" s="231"/>
      <c r="GRM5" s="231"/>
      <c r="GRN5" s="231"/>
      <c r="GRO5" s="231"/>
      <c r="GRP5" s="231"/>
      <c r="GRQ5" s="231"/>
      <c r="GRR5" s="231"/>
      <c r="GRS5" s="231"/>
      <c r="GRT5" s="231"/>
      <c r="GRU5" s="231"/>
      <c r="GRV5" s="231"/>
      <c r="GRW5" s="231"/>
      <c r="GRX5" s="231"/>
      <c r="GRY5" s="231"/>
      <c r="GRZ5" s="231"/>
      <c r="GSA5" s="231"/>
      <c r="GSB5" s="231"/>
      <c r="GSC5" s="231"/>
      <c r="GSD5" s="231"/>
      <c r="GSE5" s="231"/>
      <c r="GSF5" s="231"/>
      <c r="GSG5" s="231"/>
      <c r="GSH5" s="231"/>
      <c r="GSI5" s="231"/>
      <c r="GSJ5" s="231"/>
      <c r="GSK5" s="231"/>
      <c r="GSL5" s="231"/>
      <c r="GSM5" s="231"/>
      <c r="GSN5" s="231"/>
      <c r="GSO5" s="231"/>
      <c r="GSP5" s="231"/>
      <c r="GSQ5" s="231"/>
      <c r="GSR5" s="231"/>
      <c r="GSS5" s="231"/>
      <c r="GST5" s="231"/>
      <c r="GSU5" s="231"/>
      <c r="GSV5" s="231"/>
      <c r="GSW5" s="231"/>
      <c r="GSX5" s="231"/>
      <c r="GSY5" s="231"/>
      <c r="GSZ5" s="231"/>
      <c r="GTA5" s="231"/>
      <c r="GTB5" s="231"/>
      <c r="GTC5" s="231"/>
      <c r="GTD5" s="231"/>
      <c r="GTE5" s="231"/>
      <c r="GTF5" s="231"/>
      <c r="GTG5" s="231"/>
      <c r="GTH5" s="231"/>
      <c r="GTI5" s="231"/>
      <c r="GTJ5" s="231"/>
      <c r="GTK5" s="231"/>
      <c r="GTL5" s="231"/>
      <c r="GTM5" s="231"/>
      <c r="GTN5" s="231"/>
      <c r="GTO5" s="231"/>
      <c r="GTP5" s="231"/>
      <c r="GTQ5" s="231"/>
      <c r="GTR5" s="231"/>
      <c r="GTS5" s="231"/>
      <c r="GTT5" s="231"/>
      <c r="GTU5" s="231"/>
      <c r="GTV5" s="231"/>
      <c r="GTW5" s="231"/>
      <c r="GTX5" s="231"/>
      <c r="GTY5" s="231"/>
      <c r="GTZ5" s="231"/>
      <c r="GUA5" s="231"/>
      <c r="GUB5" s="231"/>
      <c r="GUC5" s="231"/>
      <c r="GUD5" s="231"/>
      <c r="GUE5" s="231"/>
      <c r="GUF5" s="231"/>
      <c r="GUG5" s="231"/>
      <c r="GUH5" s="231"/>
      <c r="GUI5" s="231"/>
      <c r="GUJ5" s="231"/>
      <c r="GUK5" s="231"/>
      <c r="GUL5" s="231"/>
      <c r="GUM5" s="231"/>
      <c r="GUN5" s="231"/>
      <c r="GUO5" s="231"/>
      <c r="GUP5" s="231"/>
      <c r="GUQ5" s="231"/>
      <c r="GUR5" s="231"/>
      <c r="GUS5" s="231"/>
      <c r="GUT5" s="231"/>
      <c r="GUU5" s="231"/>
      <c r="GUV5" s="231"/>
      <c r="GUW5" s="231"/>
      <c r="GUX5" s="231"/>
      <c r="GUY5" s="231"/>
      <c r="GUZ5" s="231"/>
      <c r="GVA5" s="231"/>
      <c r="GVB5" s="231"/>
      <c r="GVC5" s="231"/>
      <c r="GVD5" s="231"/>
      <c r="GVE5" s="231"/>
      <c r="GVF5" s="231"/>
      <c r="GVG5" s="231"/>
      <c r="GVH5" s="231"/>
      <c r="GVI5" s="231"/>
      <c r="GVJ5" s="231"/>
      <c r="GVK5" s="231"/>
      <c r="GVL5" s="231"/>
      <c r="GVM5" s="231"/>
      <c r="GVN5" s="231"/>
      <c r="GVO5" s="231"/>
      <c r="GVP5" s="231"/>
      <c r="GVQ5" s="231"/>
      <c r="GVR5" s="231"/>
      <c r="GVS5" s="231"/>
      <c r="GVT5" s="231"/>
      <c r="GVU5" s="231"/>
      <c r="GVV5" s="231"/>
      <c r="GVW5" s="231"/>
      <c r="GVX5" s="231"/>
      <c r="GVY5" s="231"/>
      <c r="GVZ5" s="231"/>
      <c r="GWA5" s="231"/>
      <c r="GWB5" s="231"/>
      <c r="GWC5" s="231"/>
      <c r="GWD5" s="231"/>
      <c r="GWE5" s="231"/>
      <c r="GWF5" s="231"/>
      <c r="GWG5" s="231"/>
      <c r="GWH5" s="231"/>
      <c r="GWI5" s="231"/>
      <c r="GWJ5" s="231"/>
      <c r="GWK5" s="231"/>
      <c r="GWL5" s="231"/>
      <c r="GWM5" s="231"/>
      <c r="GWN5" s="231"/>
      <c r="GWO5" s="231"/>
      <c r="GWP5" s="231"/>
      <c r="GWQ5" s="231"/>
      <c r="GWR5" s="231"/>
      <c r="GWS5" s="231"/>
      <c r="GWT5" s="231"/>
      <c r="GWU5" s="231"/>
      <c r="GWV5" s="231"/>
      <c r="GWW5" s="231"/>
      <c r="GWX5" s="231"/>
      <c r="GWY5" s="231"/>
      <c r="GWZ5" s="231"/>
      <c r="GXA5" s="231"/>
      <c r="GXB5" s="231"/>
      <c r="GXC5" s="231"/>
      <c r="GXD5" s="231"/>
      <c r="GXE5" s="231"/>
      <c r="GXF5" s="231"/>
      <c r="GXG5" s="231"/>
      <c r="GXH5" s="231"/>
      <c r="GXI5" s="231"/>
      <c r="GXJ5" s="231"/>
      <c r="GXK5" s="231"/>
      <c r="GXL5" s="231"/>
      <c r="GXM5" s="231"/>
      <c r="GXN5" s="231"/>
      <c r="GXO5" s="231"/>
      <c r="GXP5" s="231"/>
      <c r="GXQ5" s="231"/>
      <c r="GXR5" s="231"/>
      <c r="GXS5" s="231"/>
      <c r="GXT5" s="231"/>
      <c r="GXU5" s="231"/>
      <c r="GXV5" s="231"/>
      <c r="GXW5" s="231"/>
      <c r="GXX5" s="231"/>
      <c r="GXY5" s="231"/>
      <c r="GXZ5" s="231"/>
      <c r="GYA5" s="231"/>
      <c r="GYB5" s="231"/>
      <c r="GYC5" s="231"/>
      <c r="GYD5" s="231"/>
      <c r="GYE5" s="231"/>
      <c r="GYF5" s="231"/>
      <c r="GYG5" s="231"/>
      <c r="GYH5" s="231"/>
      <c r="GYI5" s="231"/>
      <c r="GYJ5" s="231"/>
      <c r="GYK5" s="231"/>
      <c r="GYL5" s="231"/>
      <c r="GYM5" s="231"/>
      <c r="GYN5" s="231"/>
      <c r="GYO5" s="231"/>
      <c r="GYP5" s="231"/>
      <c r="GYQ5" s="231"/>
      <c r="GYR5" s="231"/>
      <c r="GYS5" s="231"/>
      <c r="GYT5" s="231"/>
      <c r="GYU5" s="231"/>
      <c r="GYV5" s="231"/>
      <c r="GYW5" s="231"/>
      <c r="GYX5" s="231"/>
      <c r="GYY5" s="231"/>
      <c r="GYZ5" s="231"/>
      <c r="GZA5" s="231"/>
      <c r="GZB5" s="231"/>
      <c r="GZC5" s="231"/>
      <c r="GZD5" s="231"/>
      <c r="GZE5" s="231"/>
      <c r="GZF5" s="231"/>
      <c r="GZG5" s="231"/>
      <c r="GZH5" s="231"/>
      <c r="GZI5" s="231"/>
      <c r="GZJ5" s="231"/>
      <c r="GZK5" s="231"/>
      <c r="GZL5" s="231"/>
      <c r="GZM5" s="231"/>
      <c r="GZN5" s="231"/>
      <c r="GZO5" s="231"/>
      <c r="GZP5" s="231"/>
      <c r="GZQ5" s="231"/>
      <c r="GZR5" s="231"/>
      <c r="GZS5" s="231"/>
      <c r="GZT5" s="231"/>
      <c r="GZU5" s="231"/>
      <c r="GZV5" s="231"/>
      <c r="GZW5" s="231"/>
      <c r="GZX5" s="231"/>
      <c r="GZY5" s="231"/>
      <c r="GZZ5" s="231"/>
      <c r="HAA5" s="231"/>
      <c r="HAB5" s="231"/>
      <c r="HAC5" s="231"/>
      <c r="HAD5" s="231"/>
      <c r="HAE5" s="231"/>
      <c r="HAF5" s="231"/>
      <c r="HAG5" s="231"/>
      <c r="HAH5" s="231"/>
      <c r="HAI5" s="231"/>
      <c r="HAJ5" s="231"/>
      <c r="HAK5" s="231"/>
      <c r="HAL5" s="231"/>
      <c r="HAM5" s="231"/>
      <c r="HAN5" s="231"/>
      <c r="HAO5" s="231"/>
      <c r="HAP5" s="231"/>
      <c r="HAQ5" s="231"/>
      <c r="HAR5" s="231"/>
      <c r="HAS5" s="231"/>
      <c r="HAT5" s="231"/>
      <c r="HAU5" s="231"/>
      <c r="HAV5" s="231"/>
      <c r="HAW5" s="231"/>
      <c r="HAX5" s="231"/>
      <c r="HAY5" s="231"/>
      <c r="HAZ5" s="231"/>
      <c r="HBA5" s="231"/>
      <c r="HBB5" s="231"/>
      <c r="HBC5" s="231"/>
      <c r="HBD5" s="231"/>
      <c r="HBE5" s="231"/>
      <c r="HBF5" s="231"/>
      <c r="HBG5" s="231"/>
      <c r="HBH5" s="231"/>
      <c r="HBI5" s="231"/>
      <c r="HBJ5" s="231"/>
      <c r="HBK5" s="231"/>
      <c r="HBL5" s="231"/>
      <c r="HBM5" s="231"/>
      <c r="HBN5" s="231"/>
      <c r="HBO5" s="231"/>
      <c r="HBP5" s="231"/>
      <c r="HBQ5" s="231"/>
      <c r="HBR5" s="231"/>
      <c r="HBS5" s="231"/>
      <c r="HBT5" s="231"/>
      <c r="HBU5" s="231"/>
      <c r="HBV5" s="231"/>
      <c r="HBW5" s="231"/>
      <c r="HBX5" s="231"/>
      <c r="HBY5" s="231"/>
      <c r="HBZ5" s="231"/>
      <c r="HCA5" s="231"/>
      <c r="HCB5" s="231"/>
      <c r="HCC5" s="231"/>
      <c r="HCD5" s="231"/>
      <c r="HCE5" s="231"/>
      <c r="HCF5" s="231"/>
      <c r="HCG5" s="231"/>
      <c r="HCH5" s="231"/>
      <c r="HCI5" s="231"/>
      <c r="HCJ5" s="231"/>
      <c r="HCK5" s="231"/>
      <c r="HCL5" s="231"/>
      <c r="HCM5" s="231"/>
      <c r="HCN5" s="231"/>
      <c r="HCO5" s="231"/>
      <c r="HCP5" s="231"/>
      <c r="HCQ5" s="231"/>
      <c r="HCR5" s="231"/>
      <c r="HCS5" s="231"/>
      <c r="HCT5" s="231"/>
      <c r="HCU5" s="231"/>
      <c r="HCV5" s="231"/>
      <c r="HCW5" s="231"/>
      <c r="HCX5" s="231"/>
      <c r="HCY5" s="231"/>
      <c r="HCZ5" s="231"/>
      <c r="HDA5" s="231"/>
      <c r="HDB5" s="231"/>
      <c r="HDC5" s="231"/>
      <c r="HDD5" s="231"/>
      <c r="HDE5" s="231"/>
      <c r="HDF5" s="231"/>
      <c r="HDG5" s="231"/>
      <c r="HDH5" s="231"/>
      <c r="HDI5" s="231"/>
      <c r="HDJ5" s="231"/>
      <c r="HDK5" s="231"/>
      <c r="HDL5" s="231"/>
      <c r="HDM5" s="231"/>
      <c r="HDN5" s="231"/>
      <c r="HDO5" s="231"/>
      <c r="HDP5" s="231"/>
      <c r="HDQ5" s="231"/>
      <c r="HDR5" s="231"/>
      <c r="HDS5" s="231"/>
      <c r="HDT5" s="231"/>
      <c r="HDU5" s="231"/>
      <c r="HDV5" s="231"/>
      <c r="HDW5" s="231"/>
      <c r="HDX5" s="231"/>
      <c r="HDY5" s="231"/>
      <c r="HDZ5" s="231"/>
      <c r="HEA5" s="231"/>
      <c r="HEB5" s="231"/>
      <c r="HEC5" s="231"/>
      <c r="HED5" s="231"/>
      <c r="HEE5" s="231"/>
      <c r="HEF5" s="231"/>
      <c r="HEG5" s="231"/>
      <c r="HEH5" s="231"/>
      <c r="HEI5" s="231"/>
      <c r="HEJ5" s="231"/>
      <c r="HEK5" s="231"/>
      <c r="HEL5" s="231"/>
      <c r="HEM5" s="231"/>
      <c r="HEN5" s="231"/>
      <c r="HEO5" s="231"/>
      <c r="HEP5" s="231"/>
      <c r="HEQ5" s="231"/>
      <c r="HER5" s="231"/>
      <c r="HES5" s="231"/>
      <c r="HET5" s="231"/>
      <c r="HEU5" s="231"/>
      <c r="HEV5" s="231"/>
      <c r="HEW5" s="231"/>
      <c r="HEX5" s="231"/>
      <c r="HEY5" s="231"/>
      <c r="HEZ5" s="231"/>
      <c r="HFA5" s="231"/>
      <c r="HFB5" s="231"/>
      <c r="HFC5" s="231"/>
      <c r="HFD5" s="231"/>
      <c r="HFE5" s="231"/>
      <c r="HFF5" s="231"/>
      <c r="HFG5" s="231"/>
      <c r="HFH5" s="231"/>
      <c r="HFI5" s="231"/>
      <c r="HFJ5" s="231"/>
      <c r="HFK5" s="231"/>
      <c r="HFL5" s="231"/>
      <c r="HFM5" s="231"/>
      <c r="HFN5" s="231"/>
      <c r="HFO5" s="231"/>
      <c r="HFP5" s="231"/>
      <c r="HFQ5" s="231"/>
      <c r="HFR5" s="231"/>
      <c r="HFS5" s="231"/>
      <c r="HFT5" s="231"/>
      <c r="HFU5" s="231"/>
      <c r="HFV5" s="231"/>
      <c r="HFW5" s="231"/>
      <c r="HFX5" s="231"/>
      <c r="HFY5" s="231"/>
      <c r="HFZ5" s="231"/>
      <c r="HGA5" s="231"/>
      <c r="HGB5" s="231"/>
      <c r="HGC5" s="231"/>
      <c r="HGD5" s="231"/>
      <c r="HGE5" s="231"/>
      <c r="HGF5" s="231"/>
      <c r="HGG5" s="231"/>
      <c r="HGH5" s="231"/>
      <c r="HGI5" s="231"/>
      <c r="HGJ5" s="231"/>
      <c r="HGK5" s="231"/>
      <c r="HGL5" s="231"/>
      <c r="HGM5" s="231"/>
      <c r="HGN5" s="231"/>
      <c r="HGO5" s="231"/>
      <c r="HGP5" s="231"/>
      <c r="HGQ5" s="231"/>
      <c r="HGR5" s="231"/>
      <c r="HGS5" s="231"/>
      <c r="HGT5" s="231"/>
      <c r="HGU5" s="231"/>
      <c r="HGV5" s="231"/>
      <c r="HGW5" s="231"/>
      <c r="HGX5" s="231"/>
      <c r="HGY5" s="231"/>
      <c r="HGZ5" s="231"/>
      <c r="HHA5" s="231"/>
      <c r="HHB5" s="231"/>
      <c r="HHC5" s="231"/>
      <c r="HHD5" s="231"/>
      <c r="HHE5" s="231"/>
      <c r="HHF5" s="231"/>
      <c r="HHG5" s="231"/>
      <c r="HHH5" s="231"/>
      <c r="HHI5" s="231"/>
      <c r="HHJ5" s="231"/>
      <c r="HHK5" s="231"/>
      <c r="HHL5" s="231"/>
      <c r="HHM5" s="231"/>
      <c r="HHN5" s="231"/>
      <c r="HHO5" s="231"/>
      <c r="HHP5" s="231"/>
      <c r="HHQ5" s="231"/>
      <c r="HHR5" s="231"/>
      <c r="HHS5" s="231"/>
      <c r="HHT5" s="231"/>
      <c r="HHU5" s="231"/>
      <c r="HHV5" s="231"/>
      <c r="HHW5" s="231"/>
      <c r="HHX5" s="231"/>
      <c r="HHY5" s="231"/>
      <c r="HHZ5" s="231"/>
      <c r="HIA5" s="231"/>
      <c r="HIB5" s="231"/>
      <c r="HIC5" s="231"/>
      <c r="HID5" s="231"/>
      <c r="HIE5" s="231"/>
      <c r="HIF5" s="231"/>
      <c r="HIG5" s="231"/>
      <c r="HIH5" s="231"/>
      <c r="HII5" s="231"/>
      <c r="HIJ5" s="231"/>
      <c r="HIK5" s="231"/>
      <c r="HIL5" s="231"/>
      <c r="HIM5" s="231"/>
      <c r="HIN5" s="231"/>
      <c r="HIO5" s="231"/>
      <c r="HIP5" s="231"/>
      <c r="HIQ5" s="231"/>
      <c r="HIR5" s="231"/>
      <c r="HIS5" s="231"/>
      <c r="HIT5" s="231"/>
      <c r="HIU5" s="231"/>
      <c r="HIV5" s="231"/>
      <c r="HIW5" s="231"/>
      <c r="HIX5" s="231"/>
      <c r="HIY5" s="231"/>
      <c r="HIZ5" s="231"/>
      <c r="HJA5" s="231"/>
      <c r="HJB5" s="231"/>
      <c r="HJC5" s="231"/>
      <c r="HJD5" s="231"/>
      <c r="HJE5" s="231"/>
      <c r="HJF5" s="231"/>
      <c r="HJG5" s="231"/>
      <c r="HJH5" s="231"/>
      <c r="HJI5" s="231"/>
      <c r="HJJ5" s="231"/>
      <c r="HJK5" s="231"/>
      <c r="HJL5" s="231"/>
      <c r="HJM5" s="231"/>
      <c r="HJN5" s="231"/>
      <c r="HJO5" s="231"/>
      <c r="HJP5" s="231"/>
      <c r="HJQ5" s="231"/>
      <c r="HJR5" s="231"/>
      <c r="HJS5" s="231"/>
      <c r="HJT5" s="231"/>
      <c r="HJU5" s="231"/>
      <c r="HJV5" s="231"/>
      <c r="HJW5" s="231"/>
      <c r="HJX5" s="231"/>
      <c r="HJY5" s="231"/>
      <c r="HJZ5" s="231"/>
      <c r="HKA5" s="231"/>
      <c r="HKB5" s="231"/>
      <c r="HKC5" s="231"/>
      <c r="HKD5" s="231"/>
      <c r="HKE5" s="231"/>
      <c r="HKF5" s="231"/>
      <c r="HKG5" s="231"/>
      <c r="HKH5" s="231"/>
      <c r="HKI5" s="231"/>
      <c r="HKJ5" s="231"/>
      <c r="HKK5" s="231"/>
      <c r="HKL5" s="231"/>
      <c r="HKM5" s="231"/>
      <c r="HKN5" s="231"/>
      <c r="HKO5" s="231"/>
      <c r="HKP5" s="231"/>
      <c r="HKQ5" s="231"/>
      <c r="HKR5" s="231"/>
      <c r="HKS5" s="231"/>
      <c r="HKT5" s="231"/>
      <c r="HKU5" s="231"/>
      <c r="HKV5" s="231"/>
      <c r="HKW5" s="231"/>
      <c r="HKX5" s="231"/>
      <c r="HKY5" s="231"/>
      <c r="HKZ5" s="231"/>
      <c r="HLA5" s="231"/>
      <c r="HLB5" s="231"/>
      <c r="HLC5" s="231"/>
      <c r="HLD5" s="231"/>
      <c r="HLE5" s="231"/>
      <c r="HLF5" s="231"/>
      <c r="HLG5" s="231"/>
      <c r="HLH5" s="231"/>
      <c r="HLI5" s="231"/>
      <c r="HLJ5" s="231"/>
      <c r="HLK5" s="231"/>
      <c r="HLL5" s="231"/>
      <c r="HLM5" s="231"/>
      <c r="HLN5" s="231"/>
      <c r="HLO5" s="231"/>
      <c r="HLP5" s="231"/>
      <c r="HLQ5" s="231"/>
      <c r="HLR5" s="231"/>
      <c r="HLS5" s="231"/>
      <c r="HLT5" s="231"/>
      <c r="HLU5" s="231"/>
      <c r="HLV5" s="231"/>
      <c r="HLW5" s="231"/>
      <c r="HLX5" s="231"/>
      <c r="HLY5" s="231"/>
      <c r="HLZ5" s="231"/>
      <c r="HMA5" s="231"/>
      <c r="HMB5" s="231"/>
      <c r="HMC5" s="231"/>
      <c r="HMD5" s="231"/>
      <c r="HME5" s="231"/>
      <c r="HMF5" s="231"/>
      <c r="HMG5" s="231"/>
      <c r="HMH5" s="231"/>
      <c r="HMI5" s="231"/>
      <c r="HMJ5" s="231"/>
      <c r="HMK5" s="231"/>
      <c r="HML5" s="231"/>
      <c r="HMM5" s="231"/>
      <c r="HMN5" s="231"/>
      <c r="HMO5" s="231"/>
      <c r="HMP5" s="231"/>
      <c r="HMQ5" s="231"/>
      <c r="HMR5" s="231"/>
      <c r="HMS5" s="231"/>
      <c r="HMT5" s="231"/>
      <c r="HMU5" s="231"/>
      <c r="HMV5" s="231"/>
      <c r="HMW5" s="231"/>
      <c r="HMX5" s="231"/>
      <c r="HMY5" s="231"/>
      <c r="HMZ5" s="231"/>
      <c r="HNA5" s="231"/>
      <c r="HNB5" s="231"/>
      <c r="HNC5" s="231"/>
      <c r="HND5" s="231"/>
      <c r="HNE5" s="231"/>
      <c r="HNF5" s="231"/>
      <c r="HNG5" s="231"/>
      <c r="HNH5" s="231"/>
      <c r="HNI5" s="231"/>
      <c r="HNJ5" s="231"/>
      <c r="HNK5" s="231"/>
      <c r="HNL5" s="231"/>
      <c r="HNM5" s="231"/>
      <c r="HNN5" s="231"/>
      <c r="HNO5" s="231"/>
      <c r="HNP5" s="231"/>
      <c r="HNQ5" s="231"/>
      <c r="HNR5" s="231"/>
      <c r="HNS5" s="231"/>
      <c r="HNT5" s="231"/>
      <c r="HNU5" s="231"/>
      <c r="HNV5" s="231"/>
      <c r="HNW5" s="231"/>
      <c r="HNX5" s="231"/>
      <c r="HNY5" s="231"/>
      <c r="HNZ5" s="231"/>
      <c r="HOA5" s="231"/>
      <c r="HOB5" s="231"/>
      <c r="HOC5" s="231"/>
      <c r="HOD5" s="231"/>
      <c r="HOE5" s="231"/>
      <c r="HOF5" s="231"/>
      <c r="HOG5" s="231"/>
      <c r="HOH5" s="231"/>
      <c r="HOI5" s="231"/>
      <c r="HOJ5" s="231"/>
      <c r="HOK5" s="231"/>
      <c r="HOL5" s="231"/>
      <c r="HOM5" s="231"/>
      <c r="HON5" s="231"/>
      <c r="HOO5" s="231"/>
      <c r="HOP5" s="231"/>
      <c r="HOQ5" s="231"/>
      <c r="HOR5" s="231"/>
      <c r="HOS5" s="231"/>
      <c r="HOT5" s="231"/>
      <c r="HOU5" s="231"/>
      <c r="HOV5" s="231"/>
      <c r="HOW5" s="231"/>
      <c r="HOX5" s="231"/>
      <c r="HOY5" s="231"/>
      <c r="HOZ5" s="231"/>
      <c r="HPA5" s="231"/>
      <c r="HPB5" s="231"/>
      <c r="HPC5" s="231"/>
      <c r="HPD5" s="231"/>
      <c r="HPE5" s="231"/>
      <c r="HPF5" s="231"/>
      <c r="HPG5" s="231"/>
      <c r="HPH5" s="231"/>
      <c r="HPI5" s="231"/>
      <c r="HPJ5" s="231"/>
      <c r="HPK5" s="231"/>
      <c r="HPL5" s="231"/>
      <c r="HPM5" s="231"/>
      <c r="HPN5" s="231"/>
      <c r="HPO5" s="231"/>
      <c r="HPP5" s="231"/>
      <c r="HPQ5" s="231"/>
      <c r="HPR5" s="231"/>
      <c r="HPS5" s="231"/>
      <c r="HPT5" s="231"/>
      <c r="HPU5" s="231"/>
      <c r="HPV5" s="231"/>
      <c r="HPW5" s="231"/>
      <c r="HPX5" s="231"/>
      <c r="HPY5" s="231"/>
      <c r="HPZ5" s="231"/>
      <c r="HQA5" s="231"/>
      <c r="HQB5" s="231"/>
      <c r="HQC5" s="231"/>
      <c r="HQD5" s="231"/>
      <c r="HQE5" s="231"/>
      <c r="HQF5" s="231"/>
      <c r="HQG5" s="231"/>
      <c r="HQH5" s="231"/>
      <c r="HQI5" s="231"/>
      <c r="HQJ5" s="231"/>
      <c r="HQK5" s="231"/>
      <c r="HQL5" s="231"/>
      <c r="HQM5" s="231"/>
      <c r="HQN5" s="231"/>
      <c r="HQO5" s="231"/>
      <c r="HQP5" s="231"/>
      <c r="HQQ5" s="231"/>
      <c r="HQR5" s="231"/>
      <c r="HQS5" s="231"/>
      <c r="HQT5" s="231"/>
      <c r="HQU5" s="231"/>
      <c r="HQV5" s="231"/>
      <c r="HQW5" s="231"/>
      <c r="HQX5" s="231"/>
      <c r="HQY5" s="231"/>
      <c r="HQZ5" s="231"/>
      <c r="HRA5" s="231"/>
      <c r="HRB5" s="231"/>
      <c r="HRC5" s="231"/>
      <c r="HRD5" s="231"/>
      <c r="HRE5" s="231"/>
      <c r="HRF5" s="231"/>
      <c r="HRG5" s="231"/>
      <c r="HRH5" s="231"/>
      <c r="HRI5" s="231"/>
      <c r="HRJ5" s="231"/>
      <c r="HRK5" s="231"/>
      <c r="HRL5" s="231"/>
      <c r="HRM5" s="231"/>
      <c r="HRN5" s="231"/>
      <c r="HRO5" s="231"/>
      <c r="HRP5" s="231"/>
      <c r="HRQ5" s="231"/>
      <c r="HRR5" s="231"/>
      <c r="HRS5" s="231"/>
      <c r="HRT5" s="231"/>
      <c r="HRU5" s="231"/>
      <c r="HRV5" s="231"/>
      <c r="HRW5" s="231"/>
      <c r="HRX5" s="231"/>
      <c r="HRY5" s="231"/>
      <c r="HRZ5" s="231"/>
      <c r="HSA5" s="231"/>
      <c r="HSB5" s="231"/>
      <c r="HSC5" s="231"/>
      <c r="HSD5" s="231"/>
      <c r="HSE5" s="231"/>
      <c r="HSF5" s="231"/>
      <c r="HSG5" s="231"/>
      <c r="HSH5" s="231"/>
      <c r="HSI5" s="231"/>
      <c r="HSJ5" s="231"/>
      <c r="HSK5" s="231"/>
      <c r="HSL5" s="231"/>
      <c r="HSM5" s="231"/>
      <c r="HSN5" s="231"/>
      <c r="HSO5" s="231"/>
      <c r="HSP5" s="231"/>
      <c r="HSQ5" s="231"/>
      <c r="HSR5" s="231"/>
      <c r="HSS5" s="231"/>
      <c r="HST5" s="231"/>
      <c r="HSU5" s="231"/>
      <c r="HSV5" s="231"/>
      <c r="HSW5" s="231"/>
      <c r="HSX5" s="231"/>
      <c r="HSY5" s="231"/>
      <c r="HSZ5" s="231"/>
      <c r="HTA5" s="231"/>
      <c r="HTB5" s="231"/>
      <c r="HTC5" s="231"/>
      <c r="HTD5" s="231"/>
      <c r="HTE5" s="231"/>
      <c r="HTF5" s="231"/>
      <c r="HTG5" s="231"/>
      <c r="HTH5" s="231"/>
      <c r="HTI5" s="231"/>
      <c r="HTJ5" s="231"/>
      <c r="HTK5" s="231"/>
      <c r="HTL5" s="231"/>
      <c r="HTM5" s="231"/>
      <c r="HTN5" s="231"/>
      <c r="HTO5" s="231"/>
      <c r="HTP5" s="231"/>
      <c r="HTQ5" s="231"/>
      <c r="HTR5" s="231"/>
      <c r="HTS5" s="231"/>
      <c r="HTT5" s="231"/>
      <c r="HTU5" s="231"/>
      <c r="HTV5" s="231"/>
      <c r="HTW5" s="231"/>
      <c r="HTX5" s="231"/>
      <c r="HTY5" s="231"/>
      <c r="HTZ5" s="231"/>
      <c r="HUA5" s="231"/>
      <c r="HUB5" s="231"/>
      <c r="HUC5" s="231"/>
      <c r="HUD5" s="231"/>
      <c r="HUE5" s="231"/>
      <c r="HUF5" s="231"/>
      <c r="HUG5" s="231"/>
      <c r="HUH5" s="231"/>
      <c r="HUI5" s="231"/>
      <c r="HUJ5" s="231"/>
      <c r="HUK5" s="231"/>
      <c r="HUL5" s="231"/>
      <c r="HUM5" s="231"/>
      <c r="HUN5" s="231"/>
      <c r="HUO5" s="231"/>
      <c r="HUP5" s="231"/>
      <c r="HUQ5" s="231"/>
      <c r="HUR5" s="231"/>
      <c r="HUS5" s="231"/>
      <c r="HUT5" s="231"/>
      <c r="HUU5" s="231"/>
      <c r="HUV5" s="231"/>
      <c r="HUW5" s="231"/>
      <c r="HUX5" s="231"/>
      <c r="HUY5" s="231"/>
      <c r="HUZ5" s="231"/>
      <c r="HVA5" s="231"/>
      <c r="HVB5" s="231"/>
      <c r="HVC5" s="231"/>
      <c r="HVD5" s="231"/>
      <c r="HVE5" s="231"/>
      <c r="HVF5" s="231"/>
      <c r="HVG5" s="231"/>
      <c r="HVH5" s="231"/>
      <c r="HVI5" s="231"/>
      <c r="HVJ5" s="231"/>
      <c r="HVK5" s="231"/>
      <c r="HVL5" s="231"/>
      <c r="HVM5" s="231"/>
      <c r="HVN5" s="231"/>
      <c r="HVO5" s="231"/>
      <c r="HVP5" s="231"/>
      <c r="HVQ5" s="231"/>
      <c r="HVR5" s="231"/>
      <c r="HVS5" s="231"/>
      <c r="HVT5" s="231"/>
      <c r="HVU5" s="231"/>
      <c r="HVV5" s="231"/>
      <c r="HVW5" s="231"/>
      <c r="HVX5" s="231"/>
      <c r="HVY5" s="231"/>
      <c r="HVZ5" s="231"/>
      <c r="HWA5" s="231"/>
      <c r="HWB5" s="231"/>
      <c r="HWC5" s="231"/>
      <c r="HWD5" s="231"/>
      <c r="HWE5" s="231"/>
      <c r="HWF5" s="231"/>
      <c r="HWG5" s="231"/>
      <c r="HWH5" s="231"/>
      <c r="HWI5" s="231"/>
      <c r="HWJ5" s="231"/>
      <c r="HWK5" s="231"/>
      <c r="HWL5" s="231"/>
      <c r="HWM5" s="231"/>
      <c r="HWN5" s="231"/>
      <c r="HWO5" s="231"/>
      <c r="HWP5" s="231"/>
      <c r="HWQ5" s="231"/>
      <c r="HWR5" s="231"/>
      <c r="HWS5" s="231"/>
      <c r="HWT5" s="231"/>
      <c r="HWU5" s="231"/>
      <c r="HWV5" s="231"/>
      <c r="HWW5" s="231"/>
      <c r="HWX5" s="231"/>
      <c r="HWY5" s="231"/>
      <c r="HWZ5" s="231"/>
      <c r="HXA5" s="231"/>
      <c r="HXB5" s="231"/>
      <c r="HXC5" s="231"/>
      <c r="HXD5" s="231"/>
      <c r="HXE5" s="231"/>
      <c r="HXF5" s="231"/>
      <c r="HXG5" s="231"/>
      <c r="HXH5" s="231"/>
      <c r="HXI5" s="231"/>
      <c r="HXJ5" s="231"/>
      <c r="HXK5" s="231"/>
      <c r="HXL5" s="231"/>
      <c r="HXM5" s="231"/>
      <c r="HXN5" s="231"/>
      <c r="HXO5" s="231"/>
      <c r="HXP5" s="231"/>
      <c r="HXQ5" s="231"/>
      <c r="HXR5" s="231"/>
      <c r="HXS5" s="231"/>
      <c r="HXT5" s="231"/>
      <c r="HXU5" s="231"/>
      <c r="HXV5" s="231"/>
      <c r="HXW5" s="231"/>
      <c r="HXX5" s="231"/>
      <c r="HXY5" s="231"/>
      <c r="HXZ5" s="231"/>
      <c r="HYA5" s="231"/>
      <c r="HYB5" s="231"/>
      <c r="HYC5" s="231"/>
      <c r="HYD5" s="231"/>
      <c r="HYE5" s="231"/>
      <c r="HYF5" s="231"/>
      <c r="HYG5" s="231"/>
      <c r="HYH5" s="231"/>
      <c r="HYI5" s="231"/>
      <c r="HYJ5" s="231"/>
      <c r="HYK5" s="231"/>
      <c r="HYL5" s="231"/>
      <c r="HYM5" s="231"/>
      <c r="HYN5" s="231"/>
      <c r="HYO5" s="231"/>
      <c r="HYP5" s="231"/>
      <c r="HYQ5" s="231"/>
      <c r="HYR5" s="231"/>
      <c r="HYS5" s="231"/>
      <c r="HYT5" s="231"/>
      <c r="HYU5" s="231"/>
      <c r="HYV5" s="231"/>
      <c r="HYW5" s="231"/>
      <c r="HYX5" s="231"/>
      <c r="HYY5" s="231"/>
      <c r="HYZ5" s="231"/>
      <c r="HZA5" s="231"/>
      <c r="HZB5" s="231"/>
      <c r="HZC5" s="231"/>
      <c r="HZD5" s="231"/>
      <c r="HZE5" s="231"/>
      <c r="HZF5" s="231"/>
      <c r="HZG5" s="231"/>
      <c r="HZH5" s="231"/>
      <c r="HZI5" s="231"/>
      <c r="HZJ5" s="231"/>
      <c r="HZK5" s="231"/>
      <c r="HZL5" s="231"/>
      <c r="HZM5" s="231"/>
      <c r="HZN5" s="231"/>
      <c r="HZO5" s="231"/>
      <c r="HZP5" s="231"/>
      <c r="HZQ5" s="231"/>
      <c r="HZR5" s="231"/>
      <c r="HZS5" s="231"/>
      <c r="HZT5" s="231"/>
      <c r="HZU5" s="231"/>
      <c r="HZV5" s="231"/>
      <c r="HZW5" s="231"/>
      <c r="HZX5" s="231"/>
      <c r="HZY5" s="231"/>
      <c r="HZZ5" s="231"/>
      <c r="IAA5" s="231"/>
      <c r="IAB5" s="231"/>
      <c r="IAC5" s="231"/>
      <c r="IAD5" s="231"/>
      <c r="IAE5" s="231"/>
      <c r="IAF5" s="231"/>
      <c r="IAG5" s="231"/>
      <c r="IAH5" s="231"/>
      <c r="IAI5" s="231"/>
      <c r="IAJ5" s="231"/>
      <c r="IAK5" s="231"/>
      <c r="IAL5" s="231"/>
      <c r="IAM5" s="231"/>
      <c r="IAN5" s="231"/>
      <c r="IAO5" s="231"/>
      <c r="IAP5" s="231"/>
      <c r="IAQ5" s="231"/>
      <c r="IAR5" s="231"/>
      <c r="IAS5" s="231"/>
      <c r="IAT5" s="231"/>
      <c r="IAU5" s="231"/>
      <c r="IAV5" s="231"/>
      <c r="IAW5" s="231"/>
      <c r="IAX5" s="231"/>
      <c r="IAY5" s="231"/>
      <c r="IAZ5" s="231"/>
      <c r="IBA5" s="231"/>
      <c r="IBB5" s="231"/>
      <c r="IBC5" s="231"/>
      <c r="IBD5" s="231"/>
      <c r="IBE5" s="231"/>
      <c r="IBF5" s="231"/>
      <c r="IBG5" s="231"/>
      <c r="IBH5" s="231"/>
      <c r="IBI5" s="231"/>
      <c r="IBJ5" s="231"/>
      <c r="IBK5" s="231"/>
      <c r="IBL5" s="231"/>
      <c r="IBM5" s="231"/>
      <c r="IBN5" s="231"/>
      <c r="IBO5" s="231"/>
      <c r="IBP5" s="231"/>
      <c r="IBQ5" s="231"/>
      <c r="IBR5" s="231"/>
      <c r="IBS5" s="231"/>
      <c r="IBT5" s="231"/>
      <c r="IBU5" s="231"/>
      <c r="IBV5" s="231"/>
      <c r="IBW5" s="231"/>
      <c r="IBX5" s="231"/>
      <c r="IBY5" s="231"/>
      <c r="IBZ5" s="231"/>
      <c r="ICA5" s="231"/>
      <c r="ICB5" s="231"/>
      <c r="ICC5" s="231"/>
      <c r="ICD5" s="231"/>
      <c r="ICE5" s="231"/>
      <c r="ICF5" s="231"/>
      <c r="ICG5" s="231"/>
      <c r="ICH5" s="231"/>
      <c r="ICI5" s="231"/>
      <c r="ICJ5" s="231"/>
      <c r="ICK5" s="231"/>
      <c r="ICL5" s="231"/>
      <c r="ICM5" s="231"/>
      <c r="ICN5" s="231"/>
      <c r="ICO5" s="231"/>
      <c r="ICP5" s="231"/>
      <c r="ICQ5" s="231"/>
      <c r="ICR5" s="231"/>
      <c r="ICS5" s="231"/>
      <c r="ICT5" s="231"/>
      <c r="ICU5" s="231"/>
      <c r="ICV5" s="231"/>
      <c r="ICW5" s="231"/>
      <c r="ICX5" s="231"/>
      <c r="ICY5" s="231"/>
      <c r="ICZ5" s="231"/>
      <c r="IDA5" s="231"/>
      <c r="IDB5" s="231"/>
      <c r="IDC5" s="231"/>
      <c r="IDD5" s="231"/>
      <c r="IDE5" s="231"/>
      <c r="IDF5" s="231"/>
      <c r="IDG5" s="231"/>
      <c r="IDH5" s="231"/>
      <c r="IDI5" s="231"/>
      <c r="IDJ5" s="231"/>
      <c r="IDK5" s="231"/>
      <c r="IDL5" s="231"/>
      <c r="IDM5" s="231"/>
      <c r="IDN5" s="231"/>
      <c r="IDO5" s="231"/>
      <c r="IDP5" s="231"/>
      <c r="IDQ5" s="231"/>
      <c r="IDR5" s="231"/>
      <c r="IDS5" s="231"/>
      <c r="IDT5" s="231"/>
      <c r="IDU5" s="231"/>
      <c r="IDV5" s="231"/>
      <c r="IDW5" s="231"/>
      <c r="IDX5" s="231"/>
      <c r="IDY5" s="231"/>
      <c r="IDZ5" s="231"/>
      <c r="IEA5" s="231"/>
      <c r="IEB5" s="231"/>
      <c r="IEC5" s="231"/>
      <c r="IED5" s="231"/>
      <c r="IEE5" s="231"/>
      <c r="IEF5" s="231"/>
      <c r="IEG5" s="231"/>
      <c r="IEH5" s="231"/>
      <c r="IEI5" s="231"/>
      <c r="IEJ5" s="231"/>
      <c r="IEK5" s="231"/>
      <c r="IEL5" s="231"/>
      <c r="IEM5" s="231"/>
      <c r="IEN5" s="231"/>
      <c r="IEO5" s="231"/>
      <c r="IEP5" s="231"/>
      <c r="IEQ5" s="231"/>
      <c r="IER5" s="231"/>
      <c r="IES5" s="231"/>
      <c r="IET5" s="231"/>
      <c r="IEU5" s="231"/>
      <c r="IEV5" s="231"/>
      <c r="IEW5" s="231"/>
      <c r="IEX5" s="231"/>
      <c r="IEY5" s="231"/>
      <c r="IEZ5" s="231"/>
      <c r="IFA5" s="231"/>
      <c r="IFB5" s="231"/>
      <c r="IFC5" s="231"/>
      <c r="IFD5" s="231"/>
      <c r="IFE5" s="231"/>
      <c r="IFF5" s="231"/>
      <c r="IFG5" s="231"/>
      <c r="IFH5" s="231"/>
      <c r="IFI5" s="231"/>
      <c r="IFJ5" s="231"/>
      <c r="IFK5" s="231"/>
      <c r="IFL5" s="231"/>
      <c r="IFM5" s="231"/>
      <c r="IFN5" s="231"/>
      <c r="IFO5" s="231"/>
      <c r="IFP5" s="231"/>
      <c r="IFQ5" s="231"/>
      <c r="IFR5" s="231"/>
      <c r="IFS5" s="231"/>
      <c r="IFT5" s="231"/>
      <c r="IFU5" s="231"/>
      <c r="IFV5" s="231"/>
      <c r="IFW5" s="231"/>
      <c r="IFX5" s="231"/>
      <c r="IFY5" s="231"/>
      <c r="IFZ5" s="231"/>
      <c r="IGA5" s="231"/>
      <c r="IGB5" s="231"/>
      <c r="IGC5" s="231"/>
      <c r="IGD5" s="231"/>
      <c r="IGE5" s="231"/>
      <c r="IGF5" s="231"/>
      <c r="IGG5" s="231"/>
      <c r="IGH5" s="231"/>
      <c r="IGI5" s="231"/>
      <c r="IGJ5" s="231"/>
      <c r="IGK5" s="231"/>
      <c r="IGL5" s="231"/>
      <c r="IGM5" s="231"/>
      <c r="IGN5" s="231"/>
      <c r="IGO5" s="231"/>
      <c r="IGP5" s="231"/>
      <c r="IGQ5" s="231"/>
      <c r="IGR5" s="231"/>
      <c r="IGS5" s="231"/>
      <c r="IGT5" s="231"/>
      <c r="IGU5" s="231"/>
      <c r="IGV5" s="231"/>
      <c r="IGW5" s="231"/>
      <c r="IGX5" s="231"/>
      <c r="IGY5" s="231"/>
      <c r="IGZ5" s="231"/>
      <c r="IHA5" s="231"/>
      <c r="IHB5" s="231"/>
      <c r="IHC5" s="231"/>
      <c r="IHD5" s="231"/>
      <c r="IHE5" s="231"/>
      <c r="IHF5" s="231"/>
      <c r="IHG5" s="231"/>
      <c r="IHH5" s="231"/>
      <c r="IHI5" s="231"/>
      <c r="IHJ5" s="231"/>
      <c r="IHK5" s="231"/>
      <c r="IHL5" s="231"/>
      <c r="IHM5" s="231"/>
      <c r="IHN5" s="231"/>
      <c r="IHO5" s="231"/>
      <c r="IHP5" s="231"/>
      <c r="IHQ5" s="231"/>
      <c r="IHR5" s="231"/>
      <c r="IHS5" s="231"/>
      <c r="IHT5" s="231"/>
      <c r="IHU5" s="231"/>
      <c r="IHV5" s="231"/>
      <c r="IHW5" s="231"/>
      <c r="IHX5" s="231"/>
      <c r="IHY5" s="231"/>
      <c r="IHZ5" s="231"/>
      <c r="IIA5" s="231"/>
      <c r="IIB5" s="231"/>
      <c r="IIC5" s="231"/>
      <c r="IID5" s="231"/>
      <c r="IIE5" s="231"/>
      <c r="IIF5" s="231"/>
      <c r="IIG5" s="231"/>
      <c r="IIH5" s="231"/>
      <c r="III5" s="231"/>
      <c r="IIJ5" s="231"/>
      <c r="IIK5" s="231"/>
      <c r="IIL5" s="231"/>
      <c r="IIM5" s="231"/>
      <c r="IIN5" s="231"/>
      <c r="IIO5" s="231"/>
      <c r="IIP5" s="231"/>
      <c r="IIQ5" s="231"/>
      <c r="IIR5" s="231"/>
      <c r="IIS5" s="231"/>
      <c r="IIT5" s="231"/>
      <c r="IIU5" s="231"/>
      <c r="IIV5" s="231"/>
      <c r="IIW5" s="231"/>
      <c r="IIX5" s="231"/>
      <c r="IIY5" s="231"/>
      <c r="IIZ5" s="231"/>
      <c r="IJA5" s="231"/>
      <c r="IJB5" s="231"/>
      <c r="IJC5" s="231"/>
      <c r="IJD5" s="231"/>
      <c r="IJE5" s="231"/>
      <c r="IJF5" s="231"/>
      <c r="IJG5" s="231"/>
      <c r="IJH5" s="231"/>
      <c r="IJI5" s="231"/>
      <c r="IJJ5" s="231"/>
      <c r="IJK5" s="231"/>
      <c r="IJL5" s="231"/>
      <c r="IJM5" s="231"/>
      <c r="IJN5" s="231"/>
      <c r="IJO5" s="231"/>
      <c r="IJP5" s="231"/>
      <c r="IJQ5" s="231"/>
      <c r="IJR5" s="231"/>
      <c r="IJS5" s="231"/>
      <c r="IJT5" s="231"/>
      <c r="IJU5" s="231"/>
      <c r="IJV5" s="231"/>
      <c r="IJW5" s="231"/>
      <c r="IJX5" s="231"/>
      <c r="IJY5" s="231"/>
      <c r="IJZ5" s="231"/>
      <c r="IKA5" s="231"/>
      <c r="IKB5" s="231"/>
      <c r="IKC5" s="231"/>
      <c r="IKD5" s="231"/>
      <c r="IKE5" s="231"/>
      <c r="IKF5" s="231"/>
      <c r="IKG5" s="231"/>
      <c r="IKH5" s="231"/>
      <c r="IKI5" s="231"/>
      <c r="IKJ5" s="231"/>
      <c r="IKK5" s="231"/>
      <c r="IKL5" s="231"/>
      <c r="IKM5" s="231"/>
      <c r="IKN5" s="231"/>
      <c r="IKO5" s="231"/>
      <c r="IKP5" s="231"/>
      <c r="IKQ5" s="231"/>
      <c r="IKR5" s="231"/>
      <c r="IKS5" s="231"/>
      <c r="IKT5" s="231"/>
      <c r="IKU5" s="231"/>
      <c r="IKV5" s="231"/>
      <c r="IKW5" s="231"/>
      <c r="IKX5" s="231"/>
      <c r="IKY5" s="231"/>
      <c r="IKZ5" s="231"/>
      <c r="ILA5" s="231"/>
      <c r="ILB5" s="231"/>
      <c r="ILC5" s="231"/>
      <c r="ILD5" s="231"/>
      <c r="ILE5" s="231"/>
      <c r="ILF5" s="231"/>
      <c r="ILG5" s="231"/>
      <c r="ILH5" s="231"/>
      <c r="ILI5" s="231"/>
      <c r="ILJ5" s="231"/>
      <c r="ILK5" s="231"/>
      <c r="ILL5" s="231"/>
      <c r="ILM5" s="231"/>
      <c r="ILN5" s="231"/>
      <c r="ILO5" s="231"/>
      <c r="ILP5" s="231"/>
      <c r="ILQ5" s="231"/>
      <c r="ILR5" s="231"/>
      <c r="ILS5" s="231"/>
      <c r="ILT5" s="231"/>
      <c r="ILU5" s="231"/>
      <c r="ILV5" s="231"/>
      <c r="ILW5" s="231"/>
      <c r="ILX5" s="231"/>
      <c r="ILY5" s="231"/>
      <c r="ILZ5" s="231"/>
      <c r="IMA5" s="231"/>
      <c r="IMB5" s="231"/>
      <c r="IMC5" s="231"/>
      <c r="IMD5" s="231"/>
      <c r="IME5" s="231"/>
      <c r="IMF5" s="231"/>
      <c r="IMG5" s="231"/>
      <c r="IMH5" s="231"/>
      <c r="IMI5" s="231"/>
      <c r="IMJ5" s="231"/>
      <c r="IMK5" s="231"/>
      <c r="IML5" s="231"/>
      <c r="IMM5" s="231"/>
      <c r="IMN5" s="231"/>
      <c r="IMO5" s="231"/>
      <c r="IMP5" s="231"/>
      <c r="IMQ5" s="231"/>
      <c r="IMR5" s="231"/>
      <c r="IMS5" s="231"/>
      <c r="IMT5" s="231"/>
      <c r="IMU5" s="231"/>
      <c r="IMV5" s="231"/>
      <c r="IMW5" s="231"/>
      <c r="IMX5" s="231"/>
      <c r="IMY5" s="231"/>
      <c r="IMZ5" s="231"/>
      <c r="INA5" s="231"/>
      <c r="INB5" s="231"/>
      <c r="INC5" s="231"/>
      <c r="IND5" s="231"/>
      <c r="INE5" s="231"/>
      <c r="INF5" s="231"/>
      <c r="ING5" s="231"/>
      <c r="INH5" s="231"/>
      <c r="INI5" s="231"/>
      <c r="INJ5" s="231"/>
      <c r="INK5" s="231"/>
      <c r="INL5" s="231"/>
      <c r="INM5" s="231"/>
      <c r="INN5" s="231"/>
      <c r="INO5" s="231"/>
      <c r="INP5" s="231"/>
      <c r="INQ5" s="231"/>
      <c r="INR5" s="231"/>
      <c r="INS5" s="231"/>
      <c r="INT5" s="231"/>
      <c r="INU5" s="231"/>
      <c r="INV5" s="231"/>
      <c r="INW5" s="231"/>
      <c r="INX5" s="231"/>
      <c r="INY5" s="231"/>
      <c r="INZ5" s="231"/>
      <c r="IOA5" s="231"/>
      <c r="IOB5" s="231"/>
      <c r="IOC5" s="231"/>
      <c r="IOD5" s="231"/>
      <c r="IOE5" s="231"/>
      <c r="IOF5" s="231"/>
      <c r="IOG5" s="231"/>
      <c r="IOH5" s="231"/>
      <c r="IOI5" s="231"/>
      <c r="IOJ5" s="231"/>
      <c r="IOK5" s="231"/>
      <c r="IOL5" s="231"/>
      <c r="IOM5" s="231"/>
      <c r="ION5" s="231"/>
      <c r="IOO5" s="231"/>
      <c r="IOP5" s="231"/>
      <c r="IOQ5" s="231"/>
      <c r="IOR5" s="231"/>
      <c r="IOS5" s="231"/>
      <c r="IOT5" s="231"/>
      <c r="IOU5" s="231"/>
      <c r="IOV5" s="231"/>
      <c r="IOW5" s="231"/>
      <c r="IOX5" s="231"/>
      <c r="IOY5" s="231"/>
      <c r="IOZ5" s="231"/>
      <c r="IPA5" s="231"/>
      <c r="IPB5" s="231"/>
      <c r="IPC5" s="231"/>
      <c r="IPD5" s="231"/>
      <c r="IPE5" s="231"/>
      <c r="IPF5" s="231"/>
      <c r="IPG5" s="231"/>
      <c r="IPH5" s="231"/>
      <c r="IPI5" s="231"/>
      <c r="IPJ5" s="231"/>
      <c r="IPK5" s="231"/>
      <c r="IPL5" s="231"/>
      <c r="IPM5" s="231"/>
      <c r="IPN5" s="231"/>
      <c r="IPO5" s="231"/>
      <c r="IPP5" s="231"/>
      <c r="IPQ5" s="231"/>
      <c r="IPR5" s="231"/>
      <c r="IPS5" s="231"/>
      <c r="IPT5" s="231"/>
      <c r="IPU5" s="231"/>
      <c r="IPV5" s="231"/>
      <c r="IPW5" s="231"/>
      <c r="IPX5" s="231"/>
      <c r="IPY5" s="231"/>
      <c r="IPZ5" s="231"/>
      <c r="IQA5" s="231"/>
      <c r="IQB5" s="231"/>
      <c r="IQC5" s="231"/>
      <c r="IQD5" s="231"/>
      <c r="IQE5" s="231"/>
      <c r="IQF5" s="231"/>
      <c r="IQG5" s="231"/>
      <c r="IQH5" s="231"/>
      <c r="IQI5" s="231"/>
      <c r="IQJ5" s="231"/>
      <c r="IQK5" s="231"/>
      <c r="IQL5" s="231"/>
      <c r="IQM5" s="231"/>
      <c r="IQN5" s="231"/>
      <c r="IQO5" s="231"/>
      <c r="IQP5" s="231"/>
      <c r="IQQ5" s="231"/>
      <c r="IQR5" s="231"/>
      <c r="IQS5" s="231"/>
      <c r="IQT5" s="231"/>
      <c r="IQU5" s="231"/>
      <c r="IQV5" s="231"/>
      <c r="IQW5" s="231"/>
      <c r="IQX5" s="231"/>
      <c r="IQY5" s="231"/>
      <c r="IQZ5" s="231"/>
      <c r="IRA5" s="231"/>
      <c r="IRB5" s="231"/>
      <c r="IRC5" s="231"/>
      <c r="IRD5" s="231"/>
      <c r="IRE5" s="231"/>
      <c r="IRF5" s="231"/>
      <c r="IRG5" s="231"/>
      <c r="IRH5" s="231"/>
      <c r="IRI5" s="231"/>
      <c r="IRJ5" s="231"/>
      <c r="IRK5" s="231"/>
      <c r="IRL5" s="231"/>
      <c r="IRM5" s="231"/>
      <c r="IRN5" s="231"/>
      <c r="IRO5" s="231"/>
      <c r="IRP5" s="231"/>
      <c r="IRQ5" s="231"/>
      <c r="IRR5" s="231"/>
      <c r="IRS5" s="231"/>
      <c r="IRT5" s="231"/>
      <c r="IRU5" s="231"/>
      <c r="IRV5" s="231"/>
      <c r="IRW5" s="231"/>
      <c r="IRX5" s="231"/>
      <c r="IRY5" s="231"/>
      <c r="IRZ5" s="231"/>
      <c r="ISA5" s="231"/>
      <c r="ISB5" s="231"/>
      <c r="ISC5" s="231"/>
      <c r="ISD5" s="231"/>
      <c r="ISE5" s="231"/>
      <c r="ISF5" s="231"/>
      <c r="ISG5" s="231"/>
      <c r="ISH5" s="231"/>
      <c r="ISI5" s="231"/>
      <c r="ISJ5" s="231"/>
      <c r="ISK5" s="231"/>
      <c r="ISL5" s="231"/>
      <c r="ISM5" s="231"/>
      <c r="ISN5" s="231"/>
      <c r="ISO5" s="231"/>
      <c r="ISP5" s="231"/>
      <c r="ISQ5" s="231"/>
      <c r="ISR5" s="231"/>
      <c r="ISS5" s="231"/>
      <c r="IST5" s="231"/>
      <c r="ISU5" s="231"/>
      <c r="ISV5" s="231"/>
      <c r="ISW5" s="231"/>
      <c r="ISX5" s="231"/>
      <c r="ISY5" s="231"/>
      <c r="ISZ5" s="231"/>
      <c r="ITA5" s="231"/>
      <c r="ITB5" s="231"/>
      <c r="ITC5" s="231"/>
      <c r="ITD5" s="231"/>
      <c r="ITE5" s="231"/>
      <c r="ITF5" s="231"/>
      <c r="ITG5" s="231"/>
      <c r="ITH5" s="231"/>
      <c r="ITI5" s="231"/>
      <c r="ITJ5" s="231"/>
      <c r="ITK5" s="231"/>
      <c r="ITL5" s="231"/>
      <c r="ITM5" s="231"/>
      <c r="ITN5" s="231"/>
      <c r="ITO5" s="231"/>
      <c r="ITP5" s="231"/>
      <c r="ITQ5" s="231"/>
      <c r="ITR5" s="231"/>
      <c r="ITS5" s="231"/>
      <c r="ITT5" s="231"/>
      <c r="ITU5" s="231"/>
      <c r="ITV5" s="231"/>
      <c r="ITW5" s="231"/>
      <c r="ITX5" s="231"/>
      <c r="ITY5" s="231"/>
      <c r="ITZ5" s="231"/>
      <c r="IUA5" s="231"/>
      <c r="IUB5" s="231"/>
      <c r="IUC5" s="231"/>
      <c r="IUD5" s="231"/>
      <c r="IUE5" s="231"/>
      <c r="IUF5" s="231"/>
      <c r="IUG5" s="231"/>
      <c r="IUH5" s="231"/>
      <c r="IUI5" s="231"/>
      <c r="IUJ5" s="231"/>
      <c r="IUK5" s="231"/>
      <c r="IUL5" s="231"/>
      <c r="IUM5" s="231"/>
      <c r="IUN5" s="231"/>
      <c r="IUO5" s="231"/>
      <c r="IUP5" s="231"/>
      <c r="IUQ5" s="231"/>
      <c r="IUR5" s="231"/>
      <c r="IUS5" s="231"/>
      <c r="IUT5" s="231"/>
      <c r="IUU5" s="231"/>
      <c r="IUV5" s="231"/>
      <c r="IUW5" s="231"/>
      <c r="IUX5" s="231"/>
      <c r="IUY5" s="231"/>
      <c r="IUZ5" s="231"/>
      <c r="IVA5" s="231"/>
      <c r="IVB5" s="231"/>
      <c r="IVC5" s="231"/>
      <c r="IVD5" s="231"/>
      <c r="IVE5" s="231"/>
      <c r="IVF5" s="231"/>
      <c r="IVG5" s="231"/>
      <c r="IVH5" s="231"/>
      <c r="IVI5" s="231"/>
      <c r="IVJ5" s="231"/>
      <c r="IVK5" s="231"/>
      <c r="IVL5" s="231"/>
      <c r="IVM5" s="231"/>
      <c r="IVN5" s="231"/>
      <c r="IVO5" s="231"/>
      <c r="IVP5" s="231"/>
      <c r="IVQ5" s="231"/>
      <c r="IVR5" s="231"/>
      <c r="IVS5" s="231"/>
      <c r="IVT5" s="231"/>
      <c r="IVU5" s="231"/>
      <c r="IVV5" s="231"/>
      <c r="IVW5" s="231"/>
      <c r="IVX5" s="231"/>
      <c r="IVY5" s="231"/>
      <c r="IVZ5" s="231"/>
      <c r="IWA5" s="231"/>
      <c r="IWB5" s="231"/>
      <c r="IWC5" s="231"/>
      <c r="IWD5" s="231"/>
      <c r="IWE5" s="231"/>
      <c r="IWF5" s="231"/>
      <c r="IWG5" s="231"/>
      <c r="IWH5" s="231"/>
      <c r="IWI5" s="231"/>
      <c r="IWJ5" s="231"/>
      <c r="IWK5" s="231"/>
      <c r="IWL5" s="231"/>
      <c r="IWM5" s="231"/>
      <c r="IWN5" s="231"/>
      <c r="IWO5" s="231"/>
      <c r="IWP5" s="231"/>
      <c r="IWQ5" s="231"/>
      <c r="IWR5" s="231"/>
      <c r="IWS5" s="231"/>
      <c r="IWT5" s="231"/>
      <c r="IWU5" s="231"/>
      <c r="IWV5" s="231"/>
      <c r="IWW5" s="231"/>
      <c r="IWX5" s="231"/>
      <c r="IWY5" s="231"/>
      <c r="IWZ5" s="231"/>
      <c r="IXA5" s="231"/>
      <c r="IXB5" s="231"/>
      <c r="IXC5" s="231"/>
      <c r="IXD5" s="231"/>
      <c r="IXE5" s="231"/>
      <c r="IXF5" s="231"/>
      <c r="IXG5" s="231"/>
      <c r="IXH5" s="231"/>
      <c r="IXI5" s="231"/>
      <c r="IXJ5" s="231"/>
      <c r="IXK5" s="231"/>
      <c r="IXL5" s="231"/>
      <c r="IXM5" s="231"/>
      <c r="IXN5" s="231"/>
      <c r="IXO5" s="231"/>
      <c r="IXP5" s="231"/>
      <c r="IXQ5" s="231"/>
      <c r="IXR5" s="231"/>
      <c r="IXS5" s="231"/>
      <c r="IXT5" s="231"/>
      <c r="IXU5" s="231"/>
      <c r="IXV5" s="231"/>
      <c r="IXW5" s="231"/>
      <c r="IXX5" s="231"/>
      <c r="IXY5" s="231"/>
      <c r="IXZ5" s="231"/>
      <c r="IYA5" s="231"/>
      <c r="IYB5" s="231"/>
      <c r="IYC5" s="231"/>
      <c r="IYD5" s="231"/>
      <c r="IYE5" s="231"/>
      <c r="IYF5" s="231"/>
      <c r="IYG5" s="231"/>
      <c r="IYH5" s="231"/>
      <c r="IYI5" s="231"/>
      <c r="IYJ5" s="231"/>
      <c r="IYK5" s="231"/>
      <c r="IYL5" s="231"/>
      <c r="IYM5" s="231"/>
      <c r="IYN5" s="231"/>
      <c r="IYO5" s="231"/>
      <c r="IYP5" s="231"/>
      <c r="IYQ5" s="231"/>
      <c r="IYR5" s="231"/>
      <c r="IYS5" s="231"/>
      <c r="IYT5" s="231"/>
      <c r="IYU5" s="231"/>
      <c r="IYV5" s="231"/>
      <c r="IYW5" s="231"/>
      <c r="IYX5" s="231"/>
      <c r="IYY5" s="231"/>
      <c r="IYZ5" s="231"/>
      <c r="IZA5" s="231"/>
      <c r="IZB5" s="231"/>
      <c r="IZC5" s="231"/>
      <c r="IZD5" s="231"/>
      <c r="IZE5" s="231"/>
      <c r="IZF5" s="231"/>
      <c r="IZG5" s="231"/>
      <c r="IZH5" s="231"/>
      <c r="IZI5" s="231"/>
      <c r="IZJ5" s="231"/>
      <c r="IZK5" s="231"/>
      <c r="IZL5" s="231"/>
      <c r="IZM5" s="231"/>
      <c r="IZN5" s="231"/>
      <c r="IZO5" s="231"/>
      <c r="IZP5" s="231"/>
      <c r="IZQ5" s="231"/>
      <c r="IZR5" s="231"/>
      <c r="IZS5" s="231"/>
      <c r="IZT5" s="231"/>
      <c r="IZU5" s="231"/>
      <c r="IZV5" s="231"/>
      <c r="IZW5" s="231"/>
      <c r="IZX5" s="231"/>
      <c r="IZY5" s="231"/>
      <c r="IZZ5" s="231"/>
      <c r="JAA5" s="231"/>
      <c r="JAB5" s="231"/>
      <c r="JAC5" s="231"/>
      <c r="JAD5" s="231"/>
      <c r="JAE5" s="231"/>
      <c r="JAF5" s="231"/>
      <c r="JAG5" s="231"/>
      <c r="JAH5" s="231"/>
      <c r="JAI5" s="231"/>
      <c r="JAJ5" s="231"/>
      <c r="JAK5" s="231"/>
      <c r="JAL5" s="231"/>
      <c r="JAM5" s="231"/>
      <c r="JAN5" s="231"/>
      <c r="JAO5" s="231"/>
      <c r="JAP5" s="231"/>
      <c r="JAQ5" s="231"/>
      <c r="JAR5" s="231"/>
      <c r="JAS5" s="231"/>
      <c r="JAT5" s="231"/>
      <c r="JAU5" s="231"/>
      <c r="JAV5" s="231"/>
      <c r="JAW5" s="231"/>
      <c r="JAX5" s="231"/>
      <c r="JAY5" s="231"/>
      <c r="JAZ5" s="231"/>
      <c r="JBA5" s="231"/>
      <c r="JBB5" s="231"/>
      <c r="JBC5" s="231"/>
      <c r="JBD5" s="231"/>
      <c r="JBE5" s="231"/>
      <c r="JBF5" s="231"/>
      <c r="JBG5" s="231"/>
      <c r="JBH5" s="231"/>
      <c r="JBI5" s="231"/>
      <c r="JBJ5" s="231"/>
      <c r="JBK5" s="231"/>
      <c r="JBL5" s="231"/>
      <c r="JBM5" s="231"/>
      <c r="JBN5" s="231"/>
      <c r="JBO5" s="231"/>
      <c r="JBP5" s="231"/>
      <c r="JBQ5" s="231"/>
      <c r="JBR5" s="231"/>
      <c r="JBS5" s="231"/>
      <c r="JBT5" s="231"/>
      <c r="JBU5" s="231"/>
      <c r="JBV5" s="231"/>
      <c r="JBW5" s="231"/>
      <c r="JBX5" s="231"/>
      <c r="JBY5" s="231"/>
      <c r="JBZ5" s="231"/>
      <c r="JCA5" s="231"/>
      <c r="JCB5" s="231"/>
      <c r="JCC5" s="231"/>
      <c r="JCD5" s="231"/>
      <c r="JCE5" s="231"/>
      <c r="JCF5" s="231"/>
      <c r="JCG5" s="231"/>
      <c r="JCH5" s="231"/>
      <c r="JCI5" s="231"/>
      <c r="JCJ5" s="231"/>
      <c r="JCK5" s="231"/>
      <c r="JCL5" s="231"/>
      <c r="JCM5" s="231"/>
      <c r="JCN5" s="231"/>
      <c r="JCO5" s="231"/>
      <c r="JCP5" s="231"/>
      <c r="JCQ5" s="231"/>
      <c r="JCR5" s="231"/>
      <c r="JCS5" s="231"/>
      <c r="JCT5" s="231"/>
      <c r="JCU5" s="231"/>
      <c r="JCV5" s="231"/>
      <c r="JCW5" s="231"/>
      <c r="JCX5" s="231"/>
      <c r="JCY5" s="231"/>
      <c r="JCZ5" s="231"/>
      <c r="JDA5" s="231"/>
      <c r="JDB5" s="231"/>
      <c r="JDC5" s="231"/>
      <c r="JDD5" s="231"/>
      <c r="JDE5" s="231"/>
      <c r="JDF5" s="231"/>
      <c r="JDG5" s="231"/>
      <c r="JDH5" s="231"/>
      <c r="JDI5" s="231"/>
      <c r="JDJ5" s="231"/>
      <c r="JDK5" s="231"/>
      <c r="JDL5" s="231"/>
      <c r="JDM5" s="231"/>
      <c r="JDN5" s="231"/>
      <c r="JDO5" s="231"/>
      <c r="JDP5" s="231"/>
      <c r="JDQ5" s="231"/>
      <c r="JDR5" s="231"/>
      <c r="JDS5" s="231"/>
      <c r="JDT5" s="231"/>
      <c r="JDU5" s="231"/>
      <c r="JDV5" s="231"/>
      <c r="JDW5" s="231"/>
      <c r="JDX5" s="231"/>
      <c r="JDY5" s="231"/>
      <c r="JDZ5" s="231"/>
      <c r="JEA5" s="231"/>
      <c r="JEB5" s="231"/>
      <c r="JEC5" s="231"/>
      <c r="JED5" s="231"/>
      <c r="JEE5" s="231"/>
      <c r="JEF5" s="231"/>
      <c r="JEG5" s="231"/>
      <c r="JEH5" s="231"/>
      <c r="JEI5" s="231"/>
      <c r="JEJ5" s="231"/>
      <c r="JEK5" s="231"/>
      <c r="JEL5" s="231"/>
      <c r="JEM5" s="231"/>
      <c r="JEN5" s="231"/>
      <c r="JEO5" s="231"/>
      <c r="JEP5" s="231"/>
      <c r="JEQ5" s="231"/>
      <c r="JER5" s="231"/>
      <c r="JES5" s="231"/>
      <c r="JET5" s="231"/>
      <c r="JEU5" s="231"/>
      <c r="JEV5" s="231"/>
      <c r="JEW5" s="231"/>
      <c r="JEX5" s="231"/>
      <c r="JEY5" s="231"/>
      <c r="JEZ5" s="231"/>
      <c r="JFA5" s="231"/>
      <c r="JFB5" s="231"/>
      <c r="JFC5" s="231"/>
      <c r="JFD5" s="231"/>
      <c r="JFE5" s="231"/>
      <c r="JFF5" s="231"/>
      <c r="JFG5" s="231"/>
      <c r="JFH5" s="231"/>
      <c r="JFI5" s="231"/>
      <c r="JFJ5" s="231"/>
      <c r="JFK5" s="231"/>
      <c r="JFL5" s="231"/>
      <c r="JFM5" s="231"/>
      <c r="JFN5" s="231"/>
      <c r="JFO5" s="231"/>
      <c r="JFP5" s="231"/>
      <c r="JFQ5" s="231"/>
      <c r="JFR5" s="231"/>
      <c r="JFS5" s="231"/>
      <c r="JFT5" s="231"/>
      <c r="JFU5" s="231"/>
      <c r="JFV5" s="231"/>
      <c r="JFW5" s="231"/>
      <c r="JFX5" s="231"/>
      <c r="JFY5" s="231"/>
      <c r="JFZ5" s="231"/>
      <c r="JGA5" s="231"/>
      <c r="JGB5" s="231"/>
      <c r="JGC5" s="231"/>
      <c r="JGD5" s="231"/>
      <c r="JGE5" s="231"/>
      <c r="JGF5" s="231"/>
      <c r="JGG5" s="231"/>
      <c r="JGH5" s="231"/>
      <c r="JGI5" s="231"/>
      <c r="JGJ5" s="231"/>
      <c r="JGK5" s="231"/>
      <c r="JGL5" s="231"/>
      <c r="JGM5" s="231"/>
      <c r="JGN5" s="231"/>
      <c r="JGO5" s="231"/>
      <c r="JGP5" s="231"/>
      <c r="JGQ5" s="231"/>
      <c r="JGR5" s="231"/>
      <c r="JGS5" s="231"/>
      <c r="JGT5" s="231"/>
      <c r="JGU5" s="231"/>
      <c r="JGV5" s="231"/>
      <c r="JGW5" s="231"/>
      <c r="JGX5" s="231"/>
      <c r="JGY5" s="231"/>
      <c r="JGZ5" s="231"/>
      <c r="JHA5" s="231"/>
      <c r="JHB5" s="231"/>
      <c r="JHC5" s="231"/>
      <c r="JHD5" s="231"/>
      <c r="JHE5" s="231"/>
      <c r="JHF5" s="231"/>
      <c r="JHG5" s="231"/>
      <c r="JHH5" s="231"/>
      <c r="JHI5" s="231"/>
      <c r="JHJ5" s="231"/>
      <c r="JHK5" s="231"/>
      <c r="JHL5" s="231"/>
      <c r="JHM5" s="231"/>
      <c r="JHN5" s="231"/>
      <c r="JHO5" s="231"/>
      <c r="JHP5" s="231"/>
      <c r="JHQ5" s="231"/>
      <c r="JHR5" s="231"/>
      <c r="JHS5" s="231"/>
      <c r="JHT5" s="231"/>
      <c r="JHU5" s="231"/>
      <c r="JHV5" s="231"/>
      <c r="JHW5" s="231"/>
      <c r="JHX5" s="231"/>
      <c r="JHY5" s="231"/>
      <c r="JHZ5" s="231"/>
      <c r="JIA5" s="231"/>
      <c r="JIB5" s="231"/>
      <c r="JIC5" s="231"/>
      <c r="JID5" s="231"/>
      <c r="JIE5" s="231"/>
      <c r="JIF5" s="231"/>
      <c r="JIG5" s="231"/>
      <c r="JIH5" s="231"/>
      <c r="JII5" s="231"/>
      <c r="JIJ5" s="231"/>
      <c r="JIK5" s="231"/>
      <c r="JIL5" s="231"/>
      <c r="JIM5" s="231"/>
      <c r="JIN5" s="231"/>
      <c r="JIO5" s="231"/>
      <c r="JIP5" s="231"/>
      <c r="JIQ5" s="231"/>
      <c r="JIR5" s="231"/>
      <c r="JIS5" s="231"/>
      <c r="JIT5" s="231"/>
      <c r="JIU5" s="231"/>
      <c r="JIV5" s="231"/>
      <c r="JIW5" s="231"/>
      <c r="JIX5" s="231"/>
      <c r="JIY5" s="231"/>
      <c r="JIZ5" s="231"/>
      <c r="JJA5" s="231"/>
      <c r="JJB5" s="231"/>
      <c r="JJC5" s="231"/>
      <c r="JJD5" s="231"/>
      <c r="JJE5" s="231"/>
      <c r="JJF5" s="231"/>
      <c r="JJG5" s="231"/>
      <c r="JJH5" s="231"/>
      <c r="JJI5" s="231"/>
      <c r="JJJ5" s="231"/>
      <c r="JJK5" s="231"/>
      <c r="JJL5" s="231"/>
      <c r="JJM5" s="231"/>
      <c r="JJN5" s="231"/>
      <c r="JJO5" s="231"/>
      <c r="JJP5" s="231"/>
      <c r="JJQ5" s="231"/>
      <c r="JJR5" s="231"/>
      <c r="JJS5" s="231"/>
      <c r="JJT5" s="231"/>
      <c r="JJU5" s="231"/>
      <c r="JJV5" s="231"/>
      <c r="JJW5" s="231"/>
      <c r="JJX5" s="231"/>
      <c r="JJY5" s="231"/>
      <c r="JJZ5" s="231"/>
      <c r="JKA5" s="231"/>
      <c r="JKB5" s="231"/>
      <c r="JKC5" s="231"/>
      <c r="JKD5" s="231"/>
      <c r="JKE5" s="231"/>
      <c r="JKF5" s="231"/>
      <c r="JKG5" s="231"/>
      <c r="JKH5" s="231"/>
      <c r="JKI5" s="231"/>
      <c r="JKJ5" s="231"/>
      <c r="JKK5" s="231"/>
      <c r="JKL5" s="231"/>
      <c r="JKM5" s="231"/>
      <c r="JKN5" s="231"/>
      <c r="JKO5" s="231"/>
      <c r="JKP5" s="231"/>
      <c r="JKQ5" s="231"/>
      <c r="JKR5" s="231"/>
      <c r="JKS5" s="231"/>
      <c r="JKT5" s="231"/>
      <c r="JKU5" s="231"/>
      <c r="JKV5" s="231"/>
      <c r="JKW5" s="231"/>
      <c r="JKX5" s="231"/>
      <c r="JKY5" s="231"/>
      <c r="JKZ5" s="231"/>
      <c r="JLA5" s="231"/>
      <c r="JLB5" s="231"/>
      <c r="JLC5" s="231"/>
      <c r="JLD5" s="231"/>
      <c r="JLE5" s="231"/>
      <c r="JLF5" s="231"/>
      <c r="JLG5" s="231"/>
      <c r="JLH5" s="231"/>
      <c r="JLI5" s="231"/>
      <c r="JLJ5" s="231"/>
      <c r="JLK5" s="231"/>
      <c r="JLL5" s="231"/>
      <c r="JLM5" s="231"/>
      <c r="JLN5" s="231"/>
      <c r="JLO5" s="231"/>
      <c r="JLP5" s="231"/>
      <c r="JLQ5" s="231"/>
      <c r="JLR5" s="231"/>
      <c r="JLS5" s="231"/>
      <c r="JLT5" s="231"/>
      <c r="JLU5" s="231"/>
      <c r="JLV5" s="231"/>
      <c r="JLW5" s="231"/>
      <c r="JLX5" s="231"/>
      <c r="JLY5" s="231"/>
      <c r="JLZ5" s="231"/>
      <c r="JMA5" s="231"/>
      <c r="JMB5" s="231"/>
      <c r="JMC5" s="231"/>
      <c r="JMD5" s="231"/>
      <c r="JME5" s="231"/>
      <c r="JMF5" s="231"/>
      <c r="JMG5" s="231"/>
      <c r="JMH5" s="231"/>
      <c r="JMI5" s="231"/>
      <c r="JMJ5" s="231"/>
      <c r="JMK5" s="231"/>
      <c r="JML5" s="231"/>
      <c r="JMM5" s="231"/>
      <c r="JMN5" s="231"/>
      <c r="JMO5" s="231"/>
      <c r="JMP5" s="231"/>
      <c r="JMQ5" s="231"/>
      <c r="JMR5" s="231"/>
      <c r="JMS5" s="231"/>
      <c r="JMT5" s="231"/>
      <c r="JMU5" s="231"/>
      <c r="JMV5" s="231"/>
      <c r="JMW5" s="231"/>
      <c r="JMX5" s="231"/>
      <c r="JMY5" s="231"/>
      <c r="JMZ5" s="231"/>
      <c r="JNA5" s="231"/>
      <c r="JNB5" s="231"/>
      <c r="JNC5" s="231"/>
      <c r="JND5" s="231"/>
      <c r="JNE5" s="231"/>
      <c r="JNF5" s="231"/>
      <c r="JNG5" s="231"/>
      <c r="JNH5" s="231"/>
      <c r="JNI5" s="231"/>
      <c r="JNJ5" s="231"/>
      <c r="JNK5" s="231"/>
      <c r="JNL5" s="231"/>
      <c r="JNM5" s="231"/>
      <c r="JNN5" s="231"/>
      <c r="JNO5" s="231"/>
      <c r="JNP5" s="231"/>
      <c r="JNQ5" s="231"/>
      <c r="JNR5" s="231"/>
      <c r="JNS5" s="231"/>
      <c r="JNT5" s="231"/>
      <c r="JNU5" s="231"/>
      <c r="JNV5" s="231"/>
      <c r="JNW5" s="231"/>
      <c r="JNX5" s="231"/>
      <c r="JNY5" s="231"/>
      <c r="JNZ5" s="231"/>
      <c r="JOA5" s="231"/>
      <c r="JOB5" s="231"/>
      <c r="JOC5" s="231"/>
      <c r="JOD5" s="231"/>
      <c r="JOE5" s="231"/>
      <c r="JOF5" s="231"/>
      <c r="JOG5" s="231"/>
      <c r="JOH5" s="231"/>
      <c r="JOI5" s="231"/>
      <c r="JOJ5" s="231"/>
      <c r="JOK5" s="231"/>
      <c r="JOL5" s="231"/>
      <c r="JOM5" s="231"/>
      <c r="JON5" s="231"/>
      <c r="JOO5" s="231"/>
      <c r="JOP5" s="231"/>
      <c r="JOQ5" s="231"/>
      <c r="JOR5" s="231"/>
      <c r="JOS5" s="231"/>
      <c r="JOT5" s="231"/>
      <c r="JOU5" s="231"/>
      <c r="JOV5" s="231"/>
      <c r="JOW5" s="231"/>
      <c r="JOX5" s="231"/>
      <c r="JOY5" s="231"/>
      <c r="JOZ5" s="231"/>
      <c r="JPA5" s="231"/>
      <c r="JPB5" s="231"/>
      <c r="JPC5" s="231"/>
      <c r="JPD5" s="231"/>
      <c r="JPE5" s="231"/>
      <c r="JPF5" s="231"/>
      <c r="JPG5" s="231"/>
      <c r="JPH5" s="231"/>
      <c r="JPI5" s="231"/>
      <c r="JPJ5" s="231"/>
      <c r="JPK5" s="231"/>
      <c r="JPL5" s="231"/>
      <c r="JPM5" s="231"/>
      <c r="JPN5" s="231"/>
      <c r="JPO5" s="231"/>
      <c r="JPP5" s="231"/>
      <c r="JPQ5" s="231"/>
      <c r="JPR5" s="231"/>
      <c r="JPS5" s="231"/>
      <c r="JPT5" s="231"/>
      <c r="JPU5" s="231"/>
      <c r="JPV5" s="231"/>
      <c r="JPW5" s="231"/>
      <c r="JPX5" s="231"/>
      <c r="JPY5" s="231"/>
      <c r="JPZ5" s="231"/>
      <c r="JQA5" s="231"/>
      <c r="JQB5" s="231"/>
      <c r="JQC5" s="231"/>
      <c r="JQD5" s="231"/>
      <c r="JQE5" s="231"/>
      <c r="JQF5" s="231"/>
      <c r="JQG5" s="231"/>
      <c r="JQH5" s="231"/>
      <c r="JQI5" s="231"/>
      <c r="JQJ5" s="231"/>
      <c r="JQK5" s="231"/>
      <c r="JQL5" s="231"/>
      <c r="JQM5" s="231"/>
      <c r="JQN5" s="231"/>
      <c r="JQO5" s="231"/>
      <c r="JQP5" s="231"/>
      <c r="JQQ5" s="231"/>
      <c r="JQR5" s="231"/>
      <c r="JQS5" s="231"/>
      <c r="JQT5" s="231"/>
      <c r="JQU5" s="231"/>
      <c r="JQV5" s="231"/>
      <c r="JQW5" s="231"/>
      <c r="JQX5" s="231"/>
      <c r="JQY5" s="231"/>
      <c r="JQZ5" s="231"/>
      <c r="JRA5" s="231"/>
      <c r="JRB5" s="231"/>
      <c r="JRC5" s="231"/>
      <c r="JRD5" s="231"/>
      <c r="JRE5" s="231"/>
      <c r="JRF5" s="231"/>
      <c r="JRG5" s="231"/>
      <c r="JRH5" s="231"/>
      <c r="JRI5" s="231"/>
      <c r="JRJ5" s="231"/>
      <c r="JRK5" s="231"/>
      <c r="JRL5" s="231"/>
      <c r="JRM5" s="231"/>
      <c r="JRN5" s="231"/>
      <c r="JRO5" s="231"/>
      <c r="JRP5" s="231"/>
      <c r="JRQ5" s="231"/>
      <c r="JRR5" s="231"/>
      <c r="JRS5" s="231"/>
      <c r="JRT5" s="231"/>
      <c r="JRU5" s="231"/>
      <c r="JRV5" s="231"/>
      <c r="JRW5" s="231"/>
      <c r="JRX5" s="231"/>
      <c r="JRY5" s="231"/>
      <c r="JRZ5" s="231"/>
      <c r="JSA5" s="231"/>
      <c r="JSB5" s="231"/>
      <c r="JSC5" s="231"/>
      <c r="JSD5" s="231"/>
      <c r="JSE5" s="231"/>
      <c r="JSF5" s="231"/>
      <c r="JSG5" s="231"/>
      <c r="JSH5" s="231"/>
      <c r="JSI5" s="231"/>
      <c r="JSJ5" s="231"/>
      <c r="JSK5" s="231"/>
      <c r="JSL5" s="231"/>
      <c r="JSM5" s="231"/>
      <c r="JSN5" s="231"/>
      <c r="JSO5" s="231"/>
      <c r="JSP5" s="231"/>
      <c r="JSQ5" s="231"/>
      <c r="JSR5" s="231"/>
      <c r="JSS5" s="231"/>
      <c r="JST5" s="231"/>
      <c r="JSU5" s="231"/>
      <c r="JSV5" s="231"/>
      <c r="JSW5" s="231"/>
      <c r="JSX5" s="231"/>
      <c r="JSY5" s="231"/>
      <c r="JSZ5" s="231"/>
      <c r="JTA5" s="231"/>
      <c r="JTB5" s="231"/>
      <c r="JTC5" s="231"/>
      <c r="JTD5" s="231"/>
      <c r="JTE5" s="231"/>
      <c r="JTF5" s="231"/>
      <c r="JTG5" s="231"/>
      <c r="JTH5" s="231"/>
      <c r="JTI5" s="231"/>
      <c r="JTJ5" s="231"/>
      <c r="JTK5" s="231"/>
      <c r="JTL5" s="231"/>
      <c r="JTM5" s="231"/>
      <c r="JTN5" s="231"/>
      <c r="JTO5" s="231"/>
      <c r="JTP5" s="231"/>
      <c r="JTQ5" s="231"/>
      <c r="JTR5" s="231"/>
      <c r="JTS5" s="231"/>
      <c r="JTT5" s="231"/>
      <c r="JTU5" s="231"/>
      <c r="JTV5" s="231"/>
      <c r="JTW5" s="231"/>
      <c r="JTX5" s="231"/>
      <c r="JTY5" s="231"/>
      <c r="JTZ5" s="231"/>
      <c r="JUA5" s="231"/>
      <c r="JUB5" s="231"/>
      <c r="JUC5" s="231"/>
      <c r="JUD5" s="231"/>
      <c r="JUE5" s="231"/>
      <c r="JUF5" s="231"/>
      <c r="JUG5" s="231"/>
      <c r="JUH5" s="231"/>
      <c r="JUI5" s="231"/>
      <c r="JUJ5" s="231"/>
      <c r="JUK5" s="231"/>
      <c r="JUL5" s="231"/>
      <c r="JUM5" s="231"/>
      <c r="JUN5" s="231"/>
      <c r="JUO5" s="231"/>
      <c r="JUP5" s="231"/>
      <c r="JUQ5" s="231"/>
      <c r="JUR5" s="231"/>
      <c r="JUS5" s="231"/>
      <c r="JUT5" s="231"/>
      <c r="JUU5" s="231"/>
      <c r="JUV5" s="231"/>
      <c r="JUW5" s="231"/>
      <c r="JUX5" s="231"/>
      <c r="JUY5" s="231"/>
      <c r="JUZ5" s="231"/>
      <c r="JVA5" s="231"/>
      <c r="JVB5" s="231"/>
      <c r="JVC5" s="231"/>
      <c r="JVD5" s="231"/>
      <c r="JVE5" s="231"/>
      <c r="JVF5" s="231"/>
      <c r="JVG5" s="231"/>
      <c r="JVH5" s="231"/>
      <c r="JVI5" s="231"/>
      <c r="JVJ5" s="231"/>
      <c r="JVK5" s="231"/>
      <c r="JVL5" s="231"/>
      <c r="JVM5" s="231"/>
      <c r="JVN5" s="231"/>
      <c r="JVO5" s="231"/>
      <c r="JVP5" s="231"/>
      <c r="JVQ5" s="231"/>
      <c r="JVR5" s="231"/>
      <c r="JVS5" s="231"/>
      <c r="JVT5" s="231"/>
      <c r="JVU5" s="231"/>
      <c r="JVV5" s="231"/>
      <c r="JVW5" s="231"/>
      <c r="JVX5" s="231"/>
      <c r="JVY5" s="231"/>
      <c r="JVZ5" s="231"/>
      <c r="JWA5" s="231"/>
      <c r="JWB5" s="231"/>
      <c r="JWC5" s="231"/>
      <c r="JWD5" s="231"/>
      <c r="JWE5" s="231"/>
      <c r="JWF5" s="231"/>
      <c r="JWG5" s="231"/>
      <c r="JWH5" s="231"/>
      <c r="JWI5" s="231"/>
      <c r="JWJ5" s="231"/>
      <c r="JWK5" s="231"/>
      <c r="JWL5" s="231"/>
      <c r="JWM5" s="231"/>
      <c r="JWN5" s="231"/>
      <c r="JWO5" s="231"/>
      <c r="JWP5" s="231"/>
      <c r="JWQ5" s="231"/>
      <c r="JWR5" s="231"/>
      <c r="JWS5" s="231"/>
      <c r="JWT5" s="231"/>
      <c r="JWU5" s="231"/>
      <c r="JWV5" s="231"/>
      <c r="JWW5" s="231"/>
      <c r="JWX5" s="231"/>
      <c r="JWY5" s="231"/>
      <c r="JWZ5" s="231"/>
      <c r="JXA5" s="231"/>
      <c r="JXB5" s="231"/>
      <c r="JXC5" s="231"/>
      <c r="JXD5" s="231"/>
      <c r="JXE5" s="231"/>
      <c r="JXF5" s="231"/>
      <c r="JXG5" s="231"/>
      <c r="JXH5" s="231"/>
      <c r="JXI5" s="231"/>
      <c r="JXJ5" s="231"/>
      <c r="JXK5" s="231"/>
      <c r="JXL5" s="231"/>
      <c r="JXM5" s="231"/>
      <c r="JXN5" s="231"/>
      <c r="JXO5" s="231"/>
      <c r="JXP5" s="231"/>
      <c r="JXQ5" s="231"/>
      <c r="JXR5" s="231"/>
      <c r="JXS5" s="231"/>
      <c r="JXT5" s="231"/>
      <c r="JXU5" s="231"/>
      <c r="JXV5" s="231"/>
      <c r="JXW5" s="231"/>
      <c r="JXX5" s="231"/>
      <c r="JXY5" s="231"/>
      <c r="JXZ5" s="231"/>
      <c r="JYA5" s="231"/>
      <c r="JYB5" s="231"/>
      <c r="JYC5" s="231"/>
      <c r="JYD5" s="231"/>
      <c r="JYE5" s="231"/>
      <c r="JYF5" s="231"/>
      <c r="JYG5" s="231"/>
      <c r="JYH5" s="231"/>
      <c r="JYI5" s="231"/>
      <c r="JYJ5" s="231"/>
      <c r="JYK5" s="231"/>
      <c r="JYL5" s="231"/>
      <c r="JYM5" s="231"/>
      <c r="JYN5" s="231"/>
      <c r="JYO5" s="231"/>
      <c r="JYP5" s="231"/>
      <c r="JYQ5" s="231"/>
      <c r="JYR5" s="231"/>
      <c r="JYS5" s="231"/>
      <c r="JYT5" s="231"/>
      <c r="JYU5" s="231"/>
      <c r="JYV5" s="231"/>
      <c r="JYW5" s="231"/>
      <c r="JYX5" s="231"/>
      <c r="JYY5" s="231"/>
      <c r="JYZ5" s="231"/>
      <c r="JZA5" s="231"/>
      <c r="JZB5" s="231"/>
      <c r="JZC5" s="231"/>
      <c r="JZD5" s="231"/>
      <c r="JZE5" s="231"/>
      <c r="JZF5" s="231"/>
      <c r="JZG5" s="231"/>
      <c r="JZH5" s="231"/>
      <c r="JZI5" s="231"/>
      <c r="JZJ5" s="231"/>
      <c r="JZK5" s="231"/>
      <c r="JZL5" s="231"/>
      <c r="JZM5" s="231"/>
      <c r="JZN5" s="231"/>
      <c r="JZO5" s="231"/>
      <c r="JZP5" s="231"/>
      <c r="JZQ5" s="231"/>
      <c r="JZR5" s="231"/>
      <c r="JZS5" s="231"/>
      <c r="JZT5" s="231"/>
      <c r="JZU5" s="231"/>
      <c r="JZV5" s="231"/>
      <c r="JZW5" s="231"/>
      <c r="JZX5" s="231"/>
      <c r="JZY5" s="231"/>
      <c r="JZZ5" s="231"/>
      <c r="KAA5" s="231"/>
      <c r="KAB5" s="231"/>
      <c r="KAC5" s="231"/>
      <c r="KAD5" s="231"/>
      <c r="KAE5" s="231"/>
      <c r="KAF5" s="231"/>
      <c r="KAG5" s="231"/>
      <c r="KAH5" s="231"/>
      <c r="KAI5" s="231"/>
      <c r="KAJ5" s="231"/>
      <c r="KAK5" s="231"/>
      <c r="KAL5" s="231"/>
      <c r="KAM5" s="231"/>
      <c r="KAN5" s="231"/>
      <c r="KAO5" s="231"/>
      <c r="KAP5" s="231"/>
      <c r="KAQ5" s="231"/>
      <c r="KAR5" s="231"/>
      <c r="KAS5" s="231"/>
      <c r="KAT5" s="231"/>
      <c r="KAU5" s="231"/>
      <c r="KAV5" s="231"/>
      <c r="KAW5" s="231"/>
      <c r="KAX5" s="231"/>
      <c r="KAY5" s="231"/>
      <c r="KAZ5" s="231"/>
      <c r="KBA5" s="231"/>
      <c r="KBB5" s="231"/>
      <c r="KBC5" s="231"/>
      <c r="KBD5" s="231"/>
      <c r="KBE5" s="231"/>
      <c r="KBF5" s="231"/>
      <c r="KBG5" s="231"/>
      <c r="KBH5" s="231"/>
      <c r="KBI5" s="231"/>
      <c r="KBJ5" s="231"/>
      <c r="KBK5" s="231"/>
      <c r="KBL5" s="231"/>
      <c r="KBM5" s="231"/>
      <c r="KBN5" s="231"/>
      <c r="KBO5" s="231"/>
      <c r="KBP5" s="231"/>
      <c r="KBQ5" s="231"/>
      <c r="KBR5" s="231"/>
      <c r="KBS5" s="231"/>
      <c r="KBT5" s="231"/>
      <c r="KBU5" s="231"/>
      <c r="KBV5" s="231"/>
      <c r="KBW5" s="231"/>
      <c r="KBX5" s="231"/>
      <c r="KBY5" s="231"/>
      <c r="KBZ5" s="231"/>
      <c r="KCA5" s="231"/>
      <c r="KCB5" s="231"/>
      <c r="KCC5" s="231"/>
      <c r="KCD5" s="231"/>
      <c r="KCE5" s="231"/>
      <c r="KCF5" s="231"/>
      <c r="KCG5" s="231"/>
      <c r="KCH5" s="231"/>
      <c r="KCI5" s="231"/>
      <c r="KCJ5" s="231"/>
      <c r="KCK5" s="231"/>
      <c r="KCL5" s="231"/>
      <c r="KCM5" s="231"/>
      <c r="KCN5" s="231"/>
      <c r="KCO5" s="231"/>
      <c r="KCP5" s="231"/>
      <c r="KCQ5" s="231"/>
      <c r="KCR5" s="231"/>
      <c r="KCS5" s="231"/>
      <c r="KCT5" s="231"/>
      <c r="KCU5" s="231"/>
      <c r="KCV5" s="231"/>
      <c r="KCW5" s="231"/>
      <c r="KCX5" s="231"/>
      <c r="KCY5" s="231"/>
      <c r="KCZ5" s="231"/>
      <c r="KDA5" s="231"/>
      <c r="KDB5" s="231"/>
      <c r="KDC5" s="231"/>
      <c r="KDD5" s="231"/>
      <c r="KDE5" s="231"/>
      <c r="KDF5" s="231"/>
      <c r="KDG5" s="231"/>
      <c r="KDH5" s="231"/>
      <c r="KDI5" s="231"/>
      <c r="KDJ5" s="231"/>
      <c r="KDK5" s="231"/>
      <c r="KDL5" s="231"/>
      <c r="KDM5" s="231"/>
      <c r="KDN5" s="231"/>
      <c r="KDO5" s="231"/>
      <c r="KDP5" s="231"/>
      <c r="KDQ5" s="231"/>
      <c r="KDR5" s="231"/>
      <c r="KDS5" s="231"/>
      <c r="KDT5" s="231"/>
      <c r="KDU5" s="231"/>
      <c r="KDV5" s="231"/>
      <c r="KDW5" s="231"/>
      <c r="KDX5" s="231"/>
      <c r="KDY5" s="231"/>
      <c r="KDZ5" s="231"/>
      <c r="KEA5" s="231"/>
      <c r="KEB5" s="231"/>
      <c r="KEC5" s="231"/>
      <c r="KED5" s="231"/>
      <c r="KEE5" s="231"/>
      <c r="KEF5" s="231"/>
      <c r="KEG5" s="231"/>
      <c r="KEH5" s="231"/>
      <c r="KEI5" s="231"/>
      <c r="KEJ5" s="231"/>
      <c r="KEK5" s="231"/>
      <c r="KEL5" s="231"/>
      <c r="KEM5" s="231"/>
      <c r="KEN5" s="231"/>
      <c r="KEO5" s="231"/>
      <c r="KEP5" s="231"/>
      <c r="KEQ5" s="231"/>
      <c r="KER5" s="231"/>
      <c r="KES5" s="231"/>
      <c r="KET5" s="231"/>
      <c r="KEU5" s="231"/>
      <c r="KEV5" s="231"/>
      <c r="KEW5" s="231"/>
      <c r="KEX5" s="231"/>
      <c r="KEY5" s="231"/>
      <c r="KEZ5" s="231"/>
      <c r="KFA5" s="231"/>
      <c r="KFB5" s="231"/>
      <c r="KFC5" s="231"/>
      <c r="KFD5" s="231"/>
      <c r="KFE5" s="231"/>
      <c r="KFF5" s="231"/>
      <c r="KFG5" s="231"/>
      <c r="KFH5" s="231"/>
      <c r="KFI5" s="231"/>
      <c r="KFJ5" s="231"/>
      <c r="KFK5" s="231"/>
      <c r="KFL5" s="231"/>
      <c r="KFM5" s="231"/>
      <c r="KFN5" s="231"/>
      <c r="KFO5" s="231"/>
      <c r="KFP5" s="231"/>
      <c r="KFQ5" s="231"/>
      <c r="KFR5" s="231"/>
      <c r="KFS5" s="231"/>
      <c r="KFT5" s="231"/>
      <c r="KFU5" s="231"/>
      <c r="KFV5" s="231"/>
      <c r="KFW5" s="231"/>
      <c r="KFX5" s="231"/>
      <c r="KFY5" s="231"/>
      <c r="KFZ5" s="231"/>
      <c r="KGA5" s="231"/>
      <c r="KGB5" s="231"/>
      <c r="KGC5" s="231"/>
      <c r="KGD5" s="231"/>
      <c r="KGE5" s="231"/>
      <c r="KGF5" s="231"/>
      <c r="KGG5" s="231"/>
      <c r="KGH5" s="231"/>
      <c r="KGI5" s="231"/>
      <c r="KGJ5" s="231"/>
      <c r="KGK5" s="231"/>
      <c r="KGL5" s="231"/>
      <c r="KGM5" s="231"/>
      <c r="KGN5" s="231"/>
      <c r="KGO5" s="231"/>
      <c r="KGP5" s="231"/>
      <c r="KGQ5" s="231"/>
      <c r="KGR5" s="231"/>
      <c r="KGS5" s="231"/>
      <c r="KGT5" s="231"/>
      <c r="KGU5" s="231"/>
      <c r="KGV5" s="231"/>
      <c r="KGW5" s="231"/>
      <c r="KGX5" s="231"/>
      <c r="KGY5" s="231"/>
      <c r="KGZ5" s="231"/>
      <c r="KHA5" s="231"/>
      <c r="KHB5" s="231"/>
      <c r="KHC5" s="231"/>
      <c r="KHD5" s="231"/>
      <c r="KHE5" s="231"/>
      <c r="KHF5" s="231"/>
      <c r="KHG5" s="231"/>
      <c r="KHH5" s="231"/>
      <c r="KHI5" s="231"/>
      <c r="KHJ5" s="231"/>
      <c r="KHK5" s="231"/>
      <c r="KHL5" s="231"/>
      <c r="KHM5" s="231"/>
      <c r="KHN5" s="231"/>
      <c r="KHO5" s="231"/>
      <c r="KHP5" s="231"/>
      <c r="KHQ5" s="231"/>
      <c r="KHR5" s="231"/>
      <c r="KHS5" s="231"/>
      <c r="KHT5" s="231"/>
      <c r="KHU5" s="231"/>
      <c r="KHV5" s="231"/>
      <c r="KHW5" s="231"/>
      <c r="KHX5" s="231"/>
      <c r="KHY5" s="231"/>
      <c r="KHZ5" s="231"/>
      <c r="KIA5" s="231"/>
      <c r="KIB5" s="231"/>
      <c r="KIC5" s="231"/>
      <c r="KID5" s="231"/>
      <c r="KIE5" s="231"/>
      <c r="KIF5" s="231"/>
      <c r="KIG5" s="231"/>
      <c r="KIH5" s="231"/>
      <c r="KII5" s="231"/>
      <c r="KIJ5" s="231"/>
      <c r="KIK5" s="231"/>
      <c r="KIL5" s="231"/>
      <c r="KIM5" s="231"/>
      <c r="KIN5" s="231"/>
      <c r="KIO5" s="231"/>
      <c r="KIP5" s="231"/>
      <c r="KIQ5" s="231"/>
      <c r="KIR5" s="231"/>
      <c r="KIS5" s="231"/>
      <c r="KIT5" s="231"/>
      <c r="KIU5" s="231"/>
      <c r="KIV5" s="231"/>
      <c r="KIW5" s="231"/>
      <c r="KIX5" s="231"/>
      <c r="KIY5" s="231"/>
      <c r="KIZ5" s="231"/>
      <c r="KJA5" s="231"/>
      <c r="KJB5" s="231"/>
      <c r="KJC5" s="231"/>
      <c r="KJD5" s="231"/>
      <c r="KJE5" s="231"/>
      <c r="KJF5" s="231"/>
      <c r="KJG5" s="231"/>
      <c r="KJH5" s="231"/>
      <c r="KJI5" s="231"/>
      <c r="KJJ5" s="231"/>
      <c r="KJK5" s="231"/>
      <c r="KJL5" s="231"/>
      <c r="KJM5" s="231"/>
      <c r="KJN5" s="231"/>
      <c r="KJO5" s="231"/>
      <c r="KJP5" s="231"/>
      <c r="KJQ5" s="231"/>
      <c r="KJR5" s="231"/>
      <c r="KJS5" s="231"/>
      <c r="KJT5" s="231"/>
      <c r="KJU5" s="231"/>
      <c r="KJV5" s="231"/>
      <c r="KJW5" s="231"/>
      <c r="KJX5" s="231"/>
      <c r="KJY5" s="231"/>
      <c r="KJZ5" s="231"/>
      <c r="KKA5" s="231"/>
      <c r="KKB5" s="231"/>
      <c r="KKC5" s="231"/>
      <c r="KKD5" s="231"/>
      <c r="KKE5" s="231"/>
      <c r="KKF5" s="231"/>
      <c r="KKG5" s="231"/>
      <c r="KKH5" s="231"/>
      <c r="KKI5" s="231"/>
      <c r="KKJ5" s="231"/>
      <c r="KKK5" s="231"/>
      <c r="KKL5" s="231"/>
      <c r="KKM5" s="231"/>
      <c r="KKN5" s="231"/>
      <c r="KKO5" s="231"/>
      <c r="KKP5" s="231"/>
      <c r="KKQ5" s="231"/>
      <c r="KKR5" s="231"/>
      <c r="KKS5" s="231"/>
      <c r="KKT5" s="231"/>
      <c r="KKU5" s="231"/>
      <c r="KKV5" s="231"/>
      <c r="KKW5" s="231"/>
      <c r="KKX5" s="231"/>
      <c r="KKY5" s="231"/>
      <c r="KKZ5" s="231"/>
      <c r="KLA5" s="231"/>
      <c r="KLB5" s="231"/>
      <c r="KLC5" s="231"/>
      <c r="KLD5" s="231"/>
      <c r="KLE5" s="231"/>
      <c r="KLF5" s="231"/>
      <c r="KLG5" s="231"/>
      <c r="KLH5" s="231"/>
      <c r="KLI5" s="231"/>
      <c r="KLJ5" s="231"/>
      <c r="KLK5" s="231"/>
      <c r="KLL5" s="231"/>
      <c r="KLM5" s="231"/>
      <c r="KLN5" s="231"/>
      <c r="KLO5" s="231"/>
      <c r="KLP5" s="231"/>
      <c r="KLQ5" s="231"/>
      <c r="KLR5" s="231"/>
      <c r="KLS5" s="231"/>
      <c r="KLT5" s="231"/>
      <c r="KLU5" s="231"/>
      <c r="KLV5" s="231"/>
      <c r="KLW5" s="231"/>
      <c r="KLX5" s="231"/>
      <c r="KLY5" s="231"/>
      <c r="KLZ5" s="231"/>
      <c r="KMA5" s="231"/>
      <c r="KMB5" s="231"/>
      <c r="KMC5" s="231"/>
      <c r="KMD5" s="231"/>
      <c r="KME5" s="231"/>
      <c r="KMF5" s="231"/>
      <c r="KMG5" s="231"/>
      <c r="KMH5" s="231"/>
      <c r="KMI5" s="231"/>
      <c r="KMJ5" s="231"/>
      <c r="KMK5" s="231"/>
      <c r="KML5" s="231"/>
      <c r="KMM5" s="231"/>
      <c r="KMN5" s="231"/>
      <c r="KMO5" s="231"/>
      <c r="KMP5" s="231"/>
      <c r="KMQ5" s="231"/>
      <c r="KMR5" s="231"/>
      <c r="KMS5" s="231"/>
      <c r="KMT5" s="231"/>
      <c r="KMU5" s="231"/>
      <c r="KMV5" s="231"/>
      <c r="KMW5" s="231"/>
      <c r="KMX5" s="231"/>
      <c r="KMY5" s="231"/>
      <c r="KMZ5" s="231"/>
      <c r="KNA5" s="231"/>
      <c r="KNB5" s="231"/>
      <c r="KNC5" s="231"/>
      <c r="KND5" s="231"/>
      <c r="KNE5" s="231"/>
      <c r="KNF5" s="231"/>
      <c r="KNG5" s="231"/>
      <c r="KNH5" s="231"/>
      <c r="KNI5" s="231"/>
      <c r="KNJ5" s="231"/>
      <c r="KNK5" s="231"/>
      <c r="KNL5" s="231"/>
      <c r="KNM5" s="231"/>
      <c r="KNN5" s="231"/>
      <c r="KNO5" s="231"/>
      <c r="KNP5" s="231"/>
      <c r="KNQ5" s="231"/>
      <c r="KNR5" s="231"/>
      <c r="KNS5" s="231"/>
      <c r="KNT5" s="231"/>
      <c r="KNU5" s="231"/>
      <c r="KNV5" s="231"/>
      <c r="KNW5" s="231"/>
      <c r="KNX5" s="231"/>
      <c r="KNY5" s="231"/>
      <c r="KNZ5" s="231"/>
      <c r="KOA5" s="231"/>
      <c r="KOB5" s="231"/>
      <c r="KOC5" s="231"/>
      <c r="KOD5" s="231"/>
      <c r="KOE5" s="231"/>
      <c r="KOF5" s="231"/>
      <c r="KOG5" s="231"/>
      <c r="KOH5" s="231"/>
      <c r="KOI5" s="231"/>
      <c r="KOJ5" s="231"/>
      <c r="KOK5" s="231"/>
      <c r="KOL5" s="231"/>
      <c r="KOM5" s="231"/>
      <c r="KON5" s="231"/>
      <c r="KOO5" s="231"/>
      <c r="KOP5" s="231"/>
      <c r="KOQ5" s="231"/>
      <c r="KOR5" s="231"/>
      <c r="KOS5" s="231"/>
      <c r="KOT5" s="231"/>
      <c r="KOU5" s="231"/>
      <c r="KOV5" s="231"/>
      <c r="KOW5" s="231"/>
      <c r="KOX5" s="231"/>
      <c r="KOY5" s="231"/>
      <c r="KOZ5" s="231"/>
      <c r="KPA5" s="231"/>
      <c r="KPB5" s="231"/>
      <c r="KPC5" s="231"/>
      <c r="KPD5" s="231"/>
      <c r="KPE5" s="231"/>
      <c r="KPF5" s="231"/>
      <c r="KPG5" s="231"/>
      <c r="KPH5" s="231"/>
      <c r="KPI5" s="231"/>
      <c r="KPJ5" s="231"/>
      <c r="KPK5" s="231"/>
      <c r="KPL5" s="231"/>
      <c r="KPM5" s="231"/>
      <c r="KPN5" s="231"/>
      <c r="KPO5" s="231"/>
      <c r="KPP5" s="231"/>
      <c r="KPQ5" s="231"/>
      <c r="KPR5" s="231"/>
      <c r="KPS5" s="231"/>
      <c r="KPT5" s="231"/>
      <c r="KPU5" s="231"/>
      <c r="KPV5" s="231"/>
      <c r="KPW5" s="231"/>
      <c r="KPX5" s="231"/>
      <c r="KPY5" s="231"/>
      <c r="KPZ5" s="231"/>
      <c r="KQA5" s="231"/>
      <c r="KQB5" s="231"/>
      <c r="KQC5" s="231"/>
      <c r="KQD5" s="231"/>
      <c r="KQE5" s="231"/>
      <c r="KQF5" s="231"/>
      <c r="KQG5" s="231"/>
      <c r="KQH5" s="231"/>
      <c r="KQI5" s="231"/>
      <c r="KQJ5" s="231"/>
      <c r="KQK5" s="231"/>
      <c r="KQL5" s="231"/>
      <c r="KQM5" s="231"/>
      <c r="KQN5" s="231"/>
      <c r="KQO5" s="231"/>
      <c r="KQP5" s="231"/>
      <c r="KQQ5" s="231"/>
      <c r="KQR5" s="231"/>
      <c r="KQS5" s="231"/>
      <c r="KQT5" s="231"/>
      <c r="KQU5" s="231"/>
      <c r="KQV5" s="231"/>
      <c r="KQW5" s="231"/>
      <c r="KQX5" s="231"/>
      <c r="KQY5" s="231"/>
      <c r="KQZ5" s="231"/>
      <c r="KRA5" s="231"/>
      <c r="KRB5" s="231"/>
      <c r="KRC5" s="231"/>
      <c r="KRD5" s="231"/>
      <c r="KRE5" s="231"/>
      <c r="KRF5" s="231"/>
      <c r="KRG5" s="231"/>
      <c r="KRH5" s="231"/>
      <c r="KRI5" s="231"/>
      <c r="KRJ5" s="231"/>
      <c r="KRK5" s="231"/>
      <c r="KRL5" s="231"/>
      <c r="KRM5" s="231"/>
      <c r="KRN5" s="231"/>
      <c r="KRO5" s="231"/>
      <c r="KRP5" s="231"/>
      <c r="KRQ5" s="231"/>
      <c r="KRR5" s="231"/>
      <c r="KRS5" s="231"/>
      <c r="KRT5" s="231"/>
      <c r="KRU5" s="231"/>
      <c r="KRV5" s="231"/>
      <c r="KRW5" s="231"/>
      <c r="KRX5" s="231"/>
      <c r="KRY5" s="231"/>
      <c r="KRZ5" s="231"/>
      <c r="KSA5" s="231"/>
      <c r="KSB5" s="231"/>
      <c r="KSC5" s="231"/>
      <c r="KSD5" s="231"/>
      <c r="KSE5" s="231"/>
      <c r="KSF5" s="231"/>
      <c r="KSG5" s="231"/>
      <c r="KSH5" s="231"/>
      <c r="KSI5" s="231"/>
      <c r="KSJ5" s="231"/>
      <c r="KSK5" s="231"/>
      <c r="KSL5" s="231"/>
      <c r="KSM5" s="231"/>
      <c r="KSN5" s="231"/>
      <c r="KSO5" s="231"/>
      <c r="KSP5" s="231"/>
      <c r="KSQ5" s="231"/>
      <c r="KSR5" s="231"/>
      <c r="KSS5" s="231"/>
      <c r="KST5" s="231"/>
      <c r="KSU5" s="231"/>
      <c r="KSV5" s="231"/>
      <c r="KSW5" s="231"/>
      <c r="KSX5" s="231"/>
      <c r="KSY5" s="231"/>
      <c r="KSZ5" s="231"/>
      <c r="KTA5" s="231"/>
      <c r="KTB5" s="231"/>
      <c r="KTC5" s="231"/>
      <c r="KTD5" s="231"/>
      <c r="KTE5" s="231"/>
      <c r="KTF5" s="231"/>
      <c r="KTG5" s="231"/>
      <c r="KTH5" s="231"/>
      <c r="KTI5" s="231"/>
      <c r="KTJ5" s="231"/>
      <c r="KTK5" s="231"/>
      <c r="KTL5" s="231"/>
      <c r="KTM5" s="231"/>
      <c r="KTN5" s="231"/>
      <c r="KTO5" s="231"/>
      <c r="KTP5" s="231"/>
      <c r="KTQ5" s="231"/>
      <c r="KTR5" s="231"/>
      <c r="KTS5" s="231"/>
      <c r="KTT5" s="231"/>
      <c r="KTU5" s="231"/>
      <c r="KTV5" s="231"/>
      <c r="KTW5" s="231"/>
      <c r="KTX5" s="231"/>
      <c r="KTY5" s="231"/>
      <c r="KTZ5" s="231"/>
      <c r="KUA5" s="231"/>
      <c r="KUB5" s="231"/>
      <c r="KUC5" s="231"/>
      <c r="KUD5" s="231"/>
      <c r="KUE5" s="231"/>
      <c r="KUF5" s="231"/>
      <c r="KUG5" s="231"/>
      <c r="KUH5" s="231"/>
      <c r="KUI5" s="231"/>
      <c r="KUJ5" s="231"/>
      <c r="KUK5" s="231"/>
      <c r="KUL5" s="231"/>
      <c r="KUM5" s="231"/>
      <c r="KUN5" s="231"/>
      <c r="KUO5" s="231"/>
      <c r="KUP5" s="231"/>
      <c r="KUQ5" s="231"/>
      <c r="KUR5" s="231"/>
      <c r="KUS5" s="231"/>
      <c r="KUT5" s="231"/>
      <c r="KUU5" s="231"/>
      <c r="KUV5" s="231"/>
      <c r="KUW5" s="231"/>
      <c r="KUX5" s="231"/>
      <c r="KUY5" s="231"/>
      <c r="KUZ5" s="231"/>
      <c r="KVA5" s="231"/>
      <c r="KVB5" s="231"/>
      <c r="KVC5" s="231"/>
      <c r="KVD5" s="231"/>
      <c r="KVE5" s="231"/>
      <c r="KVF5" s="231"/>
      <c r="KVG5" s="231"/>
      <c r="KVH5" s="231"/>
      <c r="KVI5" s="231"/>
      <c r="KVJ5" s="231"/>
      <c r="KVK5" s="231"/>
      <c r="KVL5" s="231"/>
      <c r="KVM5" s="231"/>
      <c r="KVN5" s="231"/>
      <c r="KVO5" s="231"/>
      <c r="KVP5" s="231"/>
      <c r="KVQ5" s="231"/>
      <c r="KVR5" s="231"/>
      <c r="KVS5" s="231"/>
      <c r="KVT5" s="231"/>
      <c r="KVU5" s="231"/>
      <c r="KVV5" s="231"/>
      <c r="KVW5" s="231"/>
      <c r="KVX5" s="231"/>
      <c r="KVY5" s="231"/>
      <c r="KVZ5" s="231"/>
      <c r="KWA5" s="231"/>
      <c r="KWB5" s="231"/>
      <c r="KWC5" s="231"/>
      <c r="KWD5" s="231"/>
      <c r="KWE5" s="231"/>
      <c r="KWF5" s="231"/>
      <c r="KWG5" s="231"/>
      <c r="KWH5" s="231"/>
      <c r="KWI5" s="231"/>
      <c r="KWJ5" s="231"/>
      <c r="KWK5" s="231"/>
      <c r="KWL5" s="231"/>
      <c r="KWM5" s="231"/>
      <c r="KWN5" s="231"/>
      <c r="KWO5" s="231"/>
      <c r="KWP5" s="231"/>
      <c r="KWQ5" s="231"/>
      <c r="KWR5" s="231"/>
      <c r="KWS5" s="231"/>
      <c r="KWT5" s="231"/>
      <c r="KWU5" s="231"/>
      <c r="KWV5" s="231"/>
      <c r="KWW5" s="231"/>
      <c r="KWX5" s="231"/>
      <c r="KWY5" s="231"/>
      <c r="KWZ5" s="231"/>
      <c r="KXA5" s="231"/>
      <c r="KXB5" s="231"/>
      <c r="KXC5" s="231"/>
      <c r="KXD5" s="231"/>
      <c r="KXE5" s="231"/>
      <c r="KXF5" s="231"/>
      <c r="KXG5" s="231"/>
      <c r="KXH5" s="231"/>
      <c r="KXI5" s="231"/>
      <c r="KXJ5" s="231"/>
      <c r="KXK5" s="231"/>
      <c r="KXL5" s="231"/>
      <c r="KXM5" s="231"/>
      <c r="KXN5" s="231"/>
      <c r="KXO5" s="231"/>
      <c r="KXP5" s="231"/>
      <c r="KXQ5" s="231"/>
      <c r="KXR5" s="231"/>
      <c r="KXS5" s="231"/>
      <c r="KXT5" s="231"/>
      <c r="KXU5" s="231"/>
      <c r="KXV5" s="231"/>
      <c r="KXW5" s="231"/>
      <c r="KXX5" s="231"/>
      <c r="KXY5" s="231"/>
      <c r="KXZ5" s="231"/>
      <c r="KYA5" s="231"/>
      <c r="KYB5" s="231"/>
      <c r="KYC5" s="231"/>
      <c r="KYD5" s="231"/>
      <c r="KYE5" s="231"/>
      <c r="KYF5" s="231"/>
      <c r="KYG5" s="231"/>
      <c r="KYH5" s="231"/>
      <c r="KYI5" s="231"/>
      <c r="KYJ5" s="231"/>
      <c r="KYK5" s="231"/>
      <c r="KYL5" s="231"/>
      <c r="KYM5" s="231"/>
      <c r="KYN5" s="231"/>
      <c r="KYO5" s="231"/>
      <c r="KYP5" s="231"/>
      <c r="KYQ5" s="231"/>
      <c r="KYR5" s="231"/>
      <c r="KYS5" s="231"/>
      <c r="KYT5" s="231"/>
      <c r="KYU5" s="231"/>
      <c r="KYV5" s="231"/>
      <c r="KYW5" s="231"/>
      <c r="KYX5" s="231"/>
      <c r="KYY5" s="231"/>
      <c r="KYZ5" s="231"/>
      <c r="KZA5" s="231"/>
      <c r="KZB5" s="231"/>
      <c r="KZC5" s="231"/>
      <c r="KZD5" s="231"/>
      <c r="KZE5" s="231"/>
      <c r="KZF5" s="231"/>
      <c r="KZG5" s="231"/>
      <c r="KZH5" s="231"/>
      <c r="KZI5" s="231"/>
      <c r="KZJ5" s="231"/>
      <c r="KZK5" s="231"/>
      <c r="KZL5" s="231"/>
      <c r="KZM5" s="231"/>
      <c r="KZN5" s="231"/>
      <c r="KZO5" s="231"/>
      <c r="KZP5" s="231"/>
      <c r="KZQ5" s="231"/>
      <c r="KZR5" s="231"/>
      <c r="KZS5" s="231"/>
      <c r="KZT5" s="231"/>
      <c r="KZU5" s="231"/>
      <c r="KZV5" s="231"/>
      <c r="KZW5" s="231"/>
      <c r="KZX5" s="231"/>
      <c r="KZY5" s="231"/>
      <c r="KZZ5" s="231"/>
      <c r="LAA5" s="231"/>
      <c r="LAB5" s="231"/>
      <c r="LAC5" s="231"/>
      <c r="LAD5" s="231"/>
      <c r="LAE5" s="231"/>
      <c r="LAF5" s="231"/>
      <c r="LAG5" s="231"/>
      <c r="LAH5" s="231"/>
      <c r="LAI5" s="231"/>
      <c r="LAJ5" s="231"/>
      <c r="LAK5" s="231"/>
      <c r="LAL5" s="231"/>
      <c r="LAM5" s="231"/>
      <c r="LAN5" s="231"/>
      <c r="LAO5" s="231"/>
      <c r="LAP5" s="231"/>
      <c r="LAQ5" s="231"/>
      <c r="LAR5" s="231"/>
      <c r="LAS5" s="231"/>
      <c r="LAT5" s="231"/>
      <c r="LAU5" s="231"/>
      <c r="LAV5" s="231"/>
      <c r="LAW5" s="231"/>
      <c r="LAX5" s="231"/>
      <c r="LAY5" s="231"/>
      <c r="LAZ5" s="231"/>
      <c r="LBA5" s="231"/>
      <c r="LBB5" s="231"/>
      <c r="LBC5" s="231"/>
      <c r="LBD5" s="231"/>
      <c r="LBE5" s="231"/>
      <c r="LBF5" s="231"/>
      <c r="LBG5" s="231"/>
      <c r="LBH5" s="231"/>
      <c r="LBI5" s="231"/>
      <c r="LBJ5" s="231"/>
      <c r="LBK5" s="231"/>
      <c r="LBL5" s="231"/>
      <c r="LBM5" s="231"/>
      <c r="LBN5" s="231"/>
      <c r="LBO5" s="231"/>
      <c r="LBP5" s="231"/>
      <c r="LBQ5" s="231"/>
      <c r="LBR5" s="231"/>
      <c r="LBS5" s="231"/>
      <c r="LBT5" s="231"/>
      <c r="LBU5" s="231"/>
      <c r="LBV5" s="231"/>
      <c r="LBW5" s="231"/>
      <c r="LBX5" s="231"/>
      <c r="LBY5" s="231"/>
      <c r="LBZ5" s="231"/>
      <c r="LCA5" s="231"/>
      <c r="LCB5" s="231"/>
      <c r="LCC5" s="231"/>
      <c r="LCD5" s="231"/>
      <c r="LCE5" s="231"/>
      <c r="LCF5" s="231"/>
      <c r="LCG5" s="231"/>
      <c r="LCH5" s="231"/>
      <c r="LCI5" s="231"/>
      <c r="LCJ5" s="231"/>
      <c r="LCK5" s="231"/>
      <c r="LCL5" s="231"/>
      <c r="LCM5" s="231"/>
      <c r="LCN5" s="231"/>
      <c r="LCO5" s="231"/>
      <c r="LCP5" s="231"/>
      <c r="LCQ5" s="231"/>
      <c r="LCR5" s="231"/>
      <c r="LCS5" s="231"/>
      <c r="LCT5" s="231"/>
      <c r="LCU5" s="231"/>
      <c r="LCV5" s="231"/>
      <c r="LCW5" s="231"/>
      <c r="LCX5" s="231"/>
      <c r="LCY5" s="231"/>
      <c r="LCZ5" s="231"/>
      <c r="LDA5" s="231"/>
      <c r="LDB5" s="231"/>
      <c r="LDC5" s="231"/>
      <c r="LDD5" s="231"/>
      <c r="LDE5" s="231"/>
      <c r="LDF5" s="231"/>
      <c r="LDG5" s="231"/>
      <c r="LDH5" s="231"/>
      <c r="LDI5" s="231"/>
      <c r="LDJ5" s="231"/>
      <c r="LDK5" s="231"/>
      <c r="LDL5" s="231"/>
      <c r="LDM5" s="231"/>
      <c r="LDN5" s="231"/>
      <c r="LDO5" s="231"/>
      <c r="LDP5" s="231"/>
      <c r="LDQ5" s="231"/>
      <c r="LDR5" s="231"/>
      <c r="LDS5" s="231"/>
      <c r="LDT5" s="231"/>
      <c r="LDU5" s="231"/>
      <c r="LDV5" s="231"/>
      <c r="LDW5" s="231"/>
      <c r="LDX5" s="231"/>
      <c r="LDY5" s="231"/>
      <c r="LDZ5" s="231"/>
      <c r="LEA5" s="231"/>
      <c r="LEB5" s="231"/>
      <c r="LEC5" s="231"/>
      <c r="LED5" s="231"/>
      <c r="LEE5" s="231"/>
      <c r="LEF5" s="231"/>
      <c r="LEG5" s="231"/>
      <c r="LEH5" s="231"/>
      <c r="LEI5" s="231"/>
      <c r="LEJ5" s="231"/>
      <c r="LEK5" s="231"/>
      <c r="LEL5" s="231"/>
      <c r="LEM5" s="231"/>
      <c r="LEN5" s="231"/>
      <c r="LEO5" s="231"/>
      <c r="LEP5" s="231"/>
      <c r="LEQ5" s="231"/>
      <c r="LER5" s="231"/>
      <c r="LES5" s="231"/>
      <c r="LET5" s="231"/>
      <c r="LEU5" s="231"/>
      <c r="LEV5" s="231"/>
      <c r="LEW5" s="231"/>
      <c r="LEX5" s="231"/>
      <c r="LEY5" s="231"/>
      <c r="LEZ5" s="231"/>
      <c r="LFA5" s="231"/>
      <c r="LFB5" s="231"/>
      <c r="LFC5" s="231"/>
      <c r="LFD5" s="231"/>
      <c r="LFE5" s="231"/>
      <c r="LFF5" s="231"/>
      <c r="LFG5" s="231"/>
      <c r="LFH5" s="231"/>
      <c r="LFI5" s="231"/>
      <c r="LFJ5" s="231"/>
      <c r="LFK5" s="231"/>
      <c r="LFL5" s="231"/>
      <c r="LFM5" s="231"/>
      <c r="LFN5" s="231"/>
      <c r="LFO5" s="231"/>
      <c r="LFP5" s="231"/>
      <c r="LFQ5" s="231"/>
      <c r="LFR5" s="231"/>
      <c r="LFS5" s="231"/>
      <c r="LFT5" s="231"/>
      <c r="LFU5" s="231"/>
      <c r="LFV5" s="231"/>
      <c r="LFW5" s="231"/>
      <c r="LFX5" s="231"/>
      <c r="LFY5" s="231"/>
      <c r="LFZ5" s="231"/>
      <c r="LGA5" s="231"/>
      <c r="LGB5" s="231"/>
      <c r="LGC5" s="231"/>
      <c r="LGD5" s="231"/>
      <c r="LGE5" s="231"/>
      <c r="LGF5" s="231"/>
      <c r="LGG5" s="231"/>
      <c r="LGH5" s="231"/>
      <c r="LGI5" s="231"/>
      <c r="LGJ5" s="231"/>
      <c r="LGK5" s="231"/>
      <c r="LGL5" s="231"/>
      <c r="LGM5" s="231"/>
      <c r="LGN5" s="231"/>
      <c r="LGO5" s="231"/>
      <c r="LGP5" s="231"/>
      <c r="LGQ5" s="231"/>
      <c r="LGR5" s="231"/>
      <c r="LGS5" s="231"/>
      <c r="LGT5" s="231"/>
      <c r="LGU5" s="231"/>
      <c r="LGV5" s="231"/>
      <c r="LGW5" s="231"/>
      <c r="LGX5" s="231"/>
      <c r="LGY5" s="231"/>
      <c r="LGZ5" s="231"/>
      <c r="LHA5" s="231"/>
      <c r="LHB5" s="231"/>
      <c r="LHC5" s="231"/>
      <c r="LHD5" s="231"/>
      <c r="LHE5" s="231"/>
      <c r="LHF5" s="231"/>
      <c r="LHG5" s="231"/>
      <c r="LHH5" s="231"/>
      <c r="LHI5" s="231"/>
      <c r="LHJ5" s="231"/>
      <c r="LHK5" s="231"/>
      <c r="LHL5" s="231"/>
      <c r="LHM5" s="231"/>
      <c r="LHN5" s="231"/>
      <c r="LHO5" s="231"/>
      <c r="LHP5" s="231"/>
      <c r="LHQ5" s="231"/>
      <c r="LHR5" s="231"/>
      <c r="LHS5" s="231"/>
      <c r="LHT5" s="231"/>
      <c r="LHU5" s="231"/>
      <c r="LHV5" s="231"/>
      <c r="LHW5" s="231"/>
      <c r="LHX5" s="231"/>
      <c r="LHY5" s="231"/>
      <c r="LHZ5" s="231"/>
      <c r="LIA5" s="231"/>
      <c r="LIB5" s="231"/>
      <c r="LIC5" s="231"/>
      <c r="LID5" s="231"/>
      <c r="LIE5" s="231"/>
      <c r="LIF5" s="231"/>
      <c r="LIG5" s="231"/>
      <c r="LIH5" s="231"/>
      <c r="LII5" s="231"/>
      <c r="LIJ5" s="231"/>
      <c r="LIK5" s="231"/>
      <c r="LIL5" s="231"/>
      <c r="LIM5" s="231"/>
      <c r="LIN5" s="231"/>
      <c r="LIO5" s="231"/>
      <c r="LIP5" s="231"/>
      <c r="LIQ5" s="231"/>
      <c r="LIR5" s="231"/>
      <c r="LIS5" s="231"/>
      <c r="LIT5" s="231"/>
      <c r="LIU5" s="231"/>
      <c r="LIV5" s="231"/>
      <c r="LIW5" s="231"/>
      <c r="LIX5" s="231"/>
      <c r="LIY5" s="231"/>
      <c r="LIZ5" s="231"/>
      <c r="LJA5" s="231"/>
      <c r="LJB5" s="231"/>
      <c r="LJC5" s="231"/>
      <c r="LJD5" s="231"/>
      <c r="LJE5" s="231"/>
      <c r="LJF5" s="231"/>
      <c r="LJG5" s="231"/>
      <c r="LJH5" s="231"/>
      <c r="LJI5" s="231"/>
      <c r="LJJ5" s="231"/>
      <c r="LJK5" s="231"/>
      <c r="LJL5" s="231"/>
      <c r="LJM5" s="231"/>
      <c r="LJN5" s="231"/>
      <c r="LJO5" s="231"/>
      <c r="LJP5" s="231"/>
      <c r="LJQ5" s="231"/>
      <c r="LJR5" s="231"/>
      <c r="LJS5" s="231"/>
      <c r="LJT5" s="231"/>
      <c r="LJU5" s="231"/>
      <c r="LJV5" s="231"/>
      <c r="LJW5" s="231"/>
      <c r="LJX5" s="231"/>
      <c r="LJY5" s="231"/>
      <c r="LJZ5" s="231"/>
      <c r="LKA5" s="231"/>
      <c r="LKB5" s="231"/>
      <c r="LKC5" s="231"/>
      <c r="LKD5" s="231"/>
      <c r="LKE5" s="231"/>
      <c r="LKF5" s="231"/>
      <c r="LKG5" s="231"/>
      <c r="LKH5" s="231"/>
      <c r="LKI5" s="231"/>
      <c r="LKJ5" s="231"/>
      <c r="LKK5" s="231"/>
      <c r="LKL5" s="231"/>
      <c r="LKM5" s="231"/>
      <c r="LKN5" s="231"/>
      <c r="LKO5" s="231"/>
      <c r="LKP5" s="231"/>
      <c r="LKQ5" s="231"/>
      <c r="LKR5" s="231"/>
      <c r="LKS5" s="231"/>
      <c r="LKT5" s="231"/>
      <c r="LKU5" s="231"/>
      <c r="LKV5" s="231"/>
      <c r="LKW5" s="231"/>
      <c r="LKX5" s="231"/>
      <c r="LKY5" s="231"/>
      <c r="LKZ5" s="231"/>
      <c r="LLA5" s="231"/>
      <c r="LLB5" s="231"/>
      <c r="LLC5" s="231"/>
      <c r="LLD5" s="231"/>
      <c r="LLE5" s="231"/>
      <c r="LLF5" s="231"/>
      <c r="LLG5" s="231"/>
      <c r="LLH5" s="231"/>
      <c r="LLI5" s="231"/>
      <c r="LLJ5" s="231"/>
      <c r="LLK5" s="231"/>
      <c r="LLL5" s="231"/>
      <c r="LLM5" s="231"/>
      <c r="LLN5" s="231"/>
      <c r="LLO5" s="231"/>
      <c r="LLP5" s="231"/>
      <c r="LLQ5" s="231"/>
      <c r="LLR5" s="231"/>
      <c r="LLS5" s="231"/>
      <c r="LLT5" s="231"/>
      <c r="LLU5" s="231"/>
      <c r="LLV5" s="231"/>
      <c r="LLW5" s="231"/>
      <c r="LLX5" s="231"/>
      <c r="LLY5" s="231"/>
      <c r="LLZ5" s="231"/>
      <c r="LMA5" s="231"/>
      <c r="LMB5" s="231"/>
      <c r="LMC5" s="231"/>
      <c r="LMD5" s="231"/>
      <c r="LME5" s="231"/>
      <c r="LMF5" s="231"/>
      <c r="LMG5" s="231"/>
      <c r="LMH5" s="231"/>
      <c r="LMI5" s="231"/>
      <c r="LMJ5" s="231"/>
      <c r="LMK5" s="231"/>
      <c r="LML5" s="231"/>
      <c r="LMM5" s="231"/>
      <c r="LMN5" s="231"/>
      <c r="LMO5" s="231"/>
      <c r="LMP5" s="231"/>
      <c r="LMQ5" s="231"/>
      <c r="LMR5" s="231"/>
      <c r="LMS5" s="231"/>
      <c r="LMT5" s="231"/>
      <c r="LMU5" s="231"/>
      <c r="LMV5" s="231"/>
      <c r="LMW5" s="231"/>
      <c r="LMX5" s="231"/>
      <c r="LMY5" s="231"/>
      <c r="LMZ5" s="231"/>
      <c r="LNA5" s="231"/>
      <c r="LNB5" s="231"/>
      <c r="LNC5" s="231"/>
      <c r="LND5" s="231"/>
      <c r="LNE5" s="231"/>
      <c r="LNF5" s="231"/>
      <c r="LNG5" s="231"/>
      <c r="LNH5" s="231"/>
      <c r="LNI5" s="231"/>
      <c r="LNJ5" s="231"/>
      <c r="LNK5" s="231"/>
      <c r="LNL5" s="231"/>
      <c r="LNM5" s="231"/>
      <c r="LNN5" s="231"/>
      <c r="LNO5" s="231"/>
      <c r="LNP5" s="231"/>
      <c r="LNQ5" s="231"/>
      <c r="LNR5" s="231"/>
      <c r="LNS5" s="231"/>
      <c r="LNT5" s="231"/>
      <c r="LNU5" s="231"/>
      <c r="LNV5" s="231"/>
      <c r="LNW5" s="231"/>
      <c r="LNX5" s="231"/>
      <c r="LNY5" s="231"/>
      <c r="LNZ5" s="231"/>
      <c r="LOA5" s="231"/>
      <c r="LOB5" s="231"/>
      <c r="LOC5" s="231"/>
      <c r="LOD5" s="231"/>
      <c r="LOE5" s="231"/>
      <c r="LOF5" s="231"/>
      <c r="LOG5" s="231"/>
      <c r="LOH5" s="231"/>
      <c r="LOI5" s="231"/>
      <c r="LOJ5" s="231"/>
      <c r="LOK5" s="231"/>
      <c r="LOL5" s="231"/>
      <c r="LOM5" s="231"/>
      <c r="LON5" s="231"/>
      <c r="LOO5" s="231"/>
      <c r="LOP5" s="231"/>
      <c r="LOQ5" s="231"/>
      <c r="LOR5" s="231"/>
      <c r="LOS5" s="231"/>
      <c r="LOT5" s="231"/>
      <c r="LOU5" s="231"/>
      <c r="LOV5" s="231"/>
      <c r="LOW5" s="231"/>
      <c r="LOX5" s="231"/>
      <c r="LOY5" s="231"/>
      <c r="LOZ5" s="231"/>
      <c r="LPA5" s="231"/>
      <c r="LPB5" s="231"/>
      <c r="LPC5" s="231"/>
      <c r="LPD5" s="231"/>
      <c r="LPE5" s="231"/>
      <c r="LPF5" s="231"/>
      <c r="LPG5" s="231"/>
      <c r="LPH5" s="231"/>
      <c r="LPI5" s="231"/>
      <c r="LPJ5" s="231"/>
      <c r="LPK5" s="231"/>
      <c r="LPL5" s="231"/>
      <c r="LPM5" s="231"/>
      <c r="LPN5" s="231"/>
      <c r="LPO5" s="231"/>
      <c r="LPP5" s="231"/>
      <c r="LPQ5" s="231"/>
      <c r="LPR5" s="231"/>
      <c r="LPS5" s="231"/>
      <c r="LPT5" s="231"/>
      <c r="LPU5" s="231"/>
      <c r="LPV5" s="231"/>
      <c r="LPW5" s="231"/>
      <c r="LPX5" s="231"/>
      <c r="LPY5" s="231"/>
      <c r="LPZ5" s="231"/>
      <c r="LQA5" s="231"/>
      <c r="LQB5" s="231"/>
      <c r="LQC5" s="231"/>
      <c r="LQD5" s="231"/>
      <c r="LQE5" s="231"/>
      <c r="LQF5" s="231"/>
      <c r="LQG5" s="231"/>
      <c r="LQH5" s="231"/>
      <c r="LQI5" s="231"/>
      <c r="LQJ5" s="231"/>
      <c r="LQK5" s="231"/>
      <c r="LQL5" s="231"/>
      <c r="LQM5" s="231"/>
      <c r="LQN5" s="231"/>
      <c r="LQO5" s="231"/>
      <c r="LQP5" s="231"/>
      <c r="LQQ5" s="231"/>
      <c r="LQR5" s="231"/>
      <c r="LQS5" s="231"/>
      <c r="LQT5" s="231"/>
      <c r="LQU5" s="231"/>
      <c r="LQV5" s="231"/>
      <c r="LQW5" s="231"/>
      <c r="LQX5" s="231"/>
      <c r="LQY5" s="231"/>
      <c r="LQZ5" s="231"/>
      <c r="LRA5" s="231"/>
      <c r="LRB5" s="231"/>
      <c r="LRC5" s="231"/>
      <c r="LRD5" s="231"/>
      <c r="LRE5" s="231"/>
      <c r="LRF5" s="231"/>
      <c r="LRG5" s="231"/>
      <c r="LRH5" s="231"/>
      <c r="LRI5" s="231"/>
      <c r="LRJ5" s="231"/>
      <c r="LRK5" s="231"/>
      <c r="LRL5" s="231"/>
      <c r="LRM5" s="231"/>
      <c r="LRN5" s="231"/>
      <c r="LRO5" s="231"/>
      <c r="LRP5" s="231"/>
      <c r="LRQ5" s="231"/>
      <c r="LRR5" s="231"/>
      <c r="LRS5" s="231"/>
      <c r="LRT5" s="231"/>
      <c r="LRU5" s="231"/>
      <c r="LRV5" s="231"/>
      <c r="LRW5" s="231"/>
      <c r="LRX5" s="231"/>
      <c r="LRY5" s="231"/>
      <c r="LRZ5" s="231"/>
      <c r="LSA5" s="231"/>
      <c r="LSB5" s="231"/>
      <c r="LSC5" s="231"/>
      <c r="LSD5" s="231"/>
      <c r="LSE5" s="231"/>
      <c r="LSF5" s="231"/>
      <c r="LSG5" s="231"/>
      <c r="LSH5" s="231"/>
      <c r="LSI5" s="231"/>
      <c r="LSJ5" s="231"/>
      <c r="LSK5" s="231"/>
      <c r="LSL5" s="231"/>
      <c r="LSM5" s="231"/>
      <c r="LSN5" s="231"/>
      <c r="LSO5" s="231"/>
      <c r="LSP5" s="231"/>
      <c r="LSQ5" s="231"/>
      <c r="LSR5" s="231"/>
      <c r="LSS5" s="231"/>
      <c r="LST5" s="231"/>
      <c r="LSU5" s="231"/>
      <c r="LSV5" s="231"/>
      <c r="LSW5" s="231"/>
      <c r="LSX5" s="231"/>
      <c r="LSY5" s="231"/>
      <c r="LSZ5" s="231"/>
      <c r="LTA5" s="231"/>
      <c r="LTB5" s="231"/>
      <c r="LTC5" s="231"/>
      <c r="LTD5" s="231"/>
      <c r="LTE5" s="231"/>
      <c r="LTF5" s="231"/>
      <c r="LTG5" s="231"/>
      <c r="LTH5" s="231"/>
      <c r="LTI5" s="231"/>
      <c r="LTJ5" s="231"/>
      <c r="LTK5" s="231"/>
      <c r="LTL5" s="231"/>
      <c r="LTM5" s="231"/>
      <c r="LTN5" s="231"/>
      <c r="LTO5" s="231"/>
      <c r="LTP5" s="231"/>
      <c r="LTQ5" s="231"/>
      <c r="LTR5" s="231"/>
      <c r="LTS5" s="231"/>
      <c r="LTT5" s="231"/>
      <c r="LTU5" s="231"/>
      <c r="LTV5" s="231"/>
      <c r="LTW5" s="231"/>
      <c r="LTX5" s="231"/>
      <c r="LTY5" s="231"/>
      <c r="LTZ5" s="231"/>
      <c r="LUA5" s="231"/>
      <c r="LUB5" s="231"/>
      <c r="LUC5" s="231"/>
      <c r="LUD5" s="231"/>
      <c r="LUE5" s="231"/>
      <c r="LUF5" s="231"/>
      <c r="LUG5" s="231"/>
      <c r="LUH5" s="231"/>
      <c r="LUI5" s="231"/>
      <c r="LUJ5" s="231"/>
      <c r="LUK5" s="231"/>
      <c r="LUL5" s="231"/>
      <c r="LUM5" s="231"/>
      <c r="LUN5" s="231"/>
      <c r="LUO5" s="231"/>
      <c r="LUP5" s="231"/>
      <c r="LUQ5" s="231"/>
      <c r="LUR5" s="231"/>
      <c r="LUS5" s="231"/>
      <c r="LUT5" s="231"/>
      <c r="LUU5" s="231"/>
      <c r="LUV5" s="231"/>
      <c r="LUW5" s="231"/>
      <c r="LUX5" s="231"/>
      <c r="LUY5" s="231"/>
      <c r="LUZ5" s="231"/>
      <c r="LVA5" s="231"/>
      <c r="LVB5" s="231"/>
      <c r="LVC5" s="231"/>
      <c r="LVD5" s="231"/>
      <c r="LVE5" s="231"/>
      <c r="LVF5" s="231"/>
      <c r="LVG5" s="231"/>
      <c r="LVH5" s="231"/>
      <c r="LVI5" s="231"/>
      <c r="LVJ5" s="231"/>
      <c r="LVK5" s="231"/>
      <c r="LVL5" s="231"/>
      <c r="LVM5" s="231"/>
      <c r="LVN5" s="231"/>
      <c r="LVO5" s="231"/>
      <c r="LVP5" s="231"/>
      <c r="LVQ5" s="231"/>
      <c r="LVR5" s="231"/>
      <c r="LVS5" s="231"/>
      <c r="LVT5" s="231"/>
      <c r="LVU5" s="231"/>
      <c r="LVV5" s="231"/>
      <c r="LVW5" s="231"/>
      <c r="LVX5" s="231"/>
      <c r="LVY5" s="231"/>
      <c r="LVZ5" s="231"/>
      <c r="LWA5" s="231"/>
      <c r="LWB5" s="231"/>
      <c r="LWC5" s="231"/>
      <c r="LWD5" s="231"/>
      <c r="LWE5" s="231"/>
      <c r="LWF5" s="231"/>
      <c r="LWG5" s="231"/>
      <c r="LWH5" s="231"/>
      <c r="LWI5" s="231"/>
      <c r="LWJ5" s="231"/>
      <c r="LWK5" s="231"/>
      <c r="LWL5" s="231"/>
      <c r="LWM5" s="231"/>
      <c r="LWN5" s="231"/>
      <c r="LWO5" s="231"/>
      <c r="LWP5" s="231"/>
      <c r="LWQ5" s="231"/>
      <c r="LWR5" s="231"/>
      <c r="LWS5" s="231"/>
      <c r="LWT5" s="231"/>
      <c r="LWU5" s="231"/>
      <c r="LWV5" s="231"/>
      <c r="LWW5" s="231"/>
      <c r="LWX5" s="231"/>
      <c r="LWY5" s="231"/>
      <c r="LWZ5" s="231"/>
      <c r="LXA5" s="231"/>
      <c r="LXB5" s="231"/>
      <c r="LXC5" s="231"/>
      <c r="LXD5" s="231"/>
      <c r="LXE5" s="231"/>
      <c r="LXF5" s="231"/>
      <c r="LXG5" s="231"/>
      <c r="LXH5" s="231"/>
      <c r="LXI5" s="231"/>
      <c r="LXJ5" s="231"/>
      <c r="LXK5" s="231"/>
      <c r="LXL5" s="231"/>
      <c r="LXM5" s="231"/>
      <c r="LXN5" s="231"/>
      <c r="LXO5" s="231"/>
      <c r="LXP5" s="231"/>
      <c r="LXQ5" s="231"/>
      <c r="LXR5" s="231"/>
      <c r="LXS5" s="231"/>
      <c r="LXT5" s="231"/>
      <c r="LXU5" s="231"/>
      <c r="LXV5" s="231"/>
      <c r="LXW5" s="231"/>
      <c r="LXX5" s="231"/>
      <c r="LXY5" s="231"/>
      <c r="LXZ5" s="231"/>
      <c r="LYA5" s="231"/>
      <c r="LYB5" s="231"/>
      <c r="LYC5" s="231"/>
      <c r="LYD5" s="231"/>
      <c r="LYE5" s="231"/>
      <c r="LYF5" s="231"/>
      <c r="LYG5" s="231"/>
      <c r="LYH5" s="231"/>
      <c r="LYI5" s="231"/>
      <c r="LYJ5" s="231"/>
      <c r="LYK5" s="231"/>
      <c r="LYL5" s="231"/>
      <c r="LYM5" s="231"/>
      <c r="LYN5" s="231"/>
      <c r="LYO5" s="231"/>
      <c r="LYP5" s="231"/>
      <c r="LYQ5" s="231"/>
      <c r="LYR5" s="231"/>
      <c r="LYS5" s="231"/>
      <c r="LYT5" s="231"/>
      <c r="LYU5" s="231"/>
      <c r="LYV5" s="231"/>
      <c r="LYW5" s="231"/>
      <c r="LYX5" s="231"/>
      <c r="LYY5" s="231"/>
      <c r="LYZ5" s="231"/>
      <c r="LZA5" s="231"/>
      <c r="LZB5" s="231"/>
      <c r="LZC5" s="231"/>
      <c r="LZD5" s="231"/>
      <c r="LZE5" s="231"/>
      <c r="LZF5" s="231"/>
      <c r="LZG5" s="231"/>
      <c r="LZH5" s="231"/>
      <c r="LZI5" s="231"/>
      <c r="LZJ5" s="231"/>
      <c r="LZK5" s="231"/>
      <c r="LZL5" s="231"/>
      <c r="LZM5" s="231"/>
      <c r="LZN5" s="231"/>
      <c r="LZO5" s="231"/>
      <c r="LZP5" s="231"/>
      <c r="LZQ5" s="231"/>
      <c r="LZR5" s="231"/>
      <c r="LZS5" s="231"/>
      <c r="LZT5" s="231"/>
      <c r="LZU5" s="231"/>
      <c r="LZV5" s="231"/>
      <c r="LZW5" s="231"/>
      <c r="LZX5" s="231"/>
      <c r="LZY5" s="231"/>
      <c r="LZZ5" s="231"/>
      <c r="MAA5" s="231"/>
      <c r="MAB5" s="231"/>
      <c r="MAC5" s="231"/>
      <c r="MAD5" s="231"/>
      <c r="MAE5" s="231"/>
      <c r="MAF5" s="231"/>
      <c r="MAG5" s="231"/>
      <c r="MAH5" s="231"/>
      <c r="MAI5" s="231"/>
      <c r="MAJ5" s="231"/>
      <c r="MAK5" s="231"/>
      <c r="MAL5" s="231"/>
      <c r="MAM5" s="231"/>
      <c r="MAN5" s="231"/>
      <c r="MAO5" s="231"/>
      <c r="MAP5" s="231"/>
      <c r="MAQ5" s="231"/>
      <c r="MAR5" s="231"/>
      <c r="MAS5" s="231"/>
      <c r="MAT5" s="231"/>
      <c r="MAU5" s="231"/>
      <c r="MAV5" s="231"/>
      <c r="MAW5" s="231"/>
      <c r="MAX5" s="231"/>
      <c r="MAY5" s="231"/>
      <c r="MAZ5" s="231"/>
      <c r="MBA5" s="231"/>
      <c r="MBB5" s="231"/>
      <c r="MBC5" s="231"/>
      <c r="MBD5" s="231"/>
      <c r="MBE5" s="231"/>
      <c r="MBF5" s="231"/>
      <c r="MBG5" s="231"/>
      <c r="MBH5" s="231"/>
      <c r="MBI5" s="231"/>
      <c r="MBJ5" s="231"/>
      <c r="MBK5" s="231"/>
      <c r="MBL5" s="231"/>
      <c r="MBM5" s="231"/>
      <c r="MBN5" s="231"/>
      <c r="MBO5" s="231"/>
      <c r="MBP5" s="231"/>
      <c r="MBQ5" s="231"/>
      <c r="MBR5" s="231"/>
      <c r="MBS5" s="231"/>
      <c r="MBT5" s="231"/>
      <c r="MBU5" s="231"/>
      <c r="MBV5" s="231"/>
      <c r="MBW5" s="231"/>
      <c r="MBX5" s="231"/>
      <c r="MBY5" s="231"/>
      <c r="MBZ5" s="231"/>
      <c r="MCA5" s="231"/>
      <c r="MCB5" s="231"/>
      <c r="MCC5" s="231"/>
      <c r="MCD5" s="231"/>
      <c r="MCE5" s="231"/>
      <c r="MCF5" s="231"/>
      <c r="MCG5" s="231"/>
      <c r="MCH5" s="231"/>
      <c r="MCI5" s="231"/>
      <c r="MCJ5" s="231"/>
      <c r="MCK5" s="231"/>
      <c r="MCL5" s="231"/>
      <c r="MCM5" s="231"/>
      <c r="MCN5" s="231"/>
      <c r="MCO5" s="231"/>
      <c r="MCP5" s="231"/>
      <c r="MCQ5" s="231"/>
      <c r="MCR5" s="231"/>
      <c r="MCS5" s="231"/>
      <c r="MCT5" s="231"/>
      <c r="MCU5" s="231"/>
      <c r="MCV5" s="231"/>
      <c r="MCW5" s="231"/>
      <c r="MCX5" s="231"/>
      <c r="MCY5" s="231"/>
      <c r="MCZ5" s="231"/>
      <c r="MDA5" s="231"/>
      <c r="MDB5" s="231"/>
      <c r="MDC5" s="231"/>
      <c r="MDD5" s="231"/>
      <c r="MDE5" s="231"/>
      <c r="MDF5" s="231"/>
      <c r="MDG5" s="231"/>
      <c r="MDH5" s="231"/>
      <c r="MDI5" s="231"/>
      <c r="MDJ5" s="231"/>
      <c r="MDK5" s="231"/>
      <c r="MDL5" s="231"/>
      <c r="MDM5" s="231"/>
      <c r="MDN5" s="231"/>
      <c r="MDO5" s="231"/>
      <c r="MDP5" s="231"/>
      <c r="MDQ5" s="231"/>
      <c r="MDR5" s="231"/>
      <c r="MDS5" s="231"/>
      <c r="MDT5" s="231"/>
      <c r="MDU5" s="231"/>
      <c r="MDV5" s="231"/>
      <c r="MDW5" s="231"/>
      <c r="MDX5" s="231"/>
      <c r="MDY5" s="231"/>
      <c r="MDZ5" s="231"/>
      <c r="MEA5" s="231"/>
      <c r="MEB5" s="231"/>
      <c r="MEC5" s="231"/>
      <c r="MED5" s="231"/>
      <c r="MEE5" s="231"/>
      <c r="MEF5" s="231"/>
      <c r="MEG5" s="231"/>
      <c r="MEH5" s="231"/>
      <c r="MEI5" s="231"/>
      <c r="MEJ5" s="231"/>
      <c r="MEK5" s="231"/>
      <c r="MEL5" s="231"/>
      <c r="MEM5" s="231"/>
      <c r="MEN5" s="231"/>
      <c r="MEO5" s="231"/>
      <c r="MEP5" s="231"/>
      <c r="MEQ5" s="231"/>
      <c r="MER5" s="231"/>
      <c r="MES5" s="231"/>
      <c r="MET5" s="231"/>
      <c r="MEU5" s="231"/>
      <c r="MEV5" s="231"/>
      <c r="MEW5" s="231"/>
      <c r="MEX5" s="231"/>
      <c r="MEY5" s="231"/>
      <c r="MEZ5" s="231"/>
      <c r="MFA5" s="231"/>
      <c r="MFB5" s="231"/>
      <c r="MFC5" s="231"/>
      <c r="MFD5" s="231"/>
      <c r="MFE5" s="231"/>
      <c r="MFF5" s="231"/>
      <c r="MFG5" s="231"/>
      <c r="MFH5" s="231"/>
      <c r="MFI5" s="231"/>
      <c r="MFJ5" s="231"/>
      <c r="MFK5" s="231"/>
      <c r="MFL5" s="231"/>
      <c r="MFM5" s="231"/>
      <c r="MFN5" s="231"/>
      <c r="MFO5" s="231"/>
      <c r="MFP5" s="231"/>
      <c r="MFQ5" s="231"/>
      <c r="MFR5" s="231"/>
      <c r="MFS5" s="231"/>
      <c r="MFT5" s="231"/>
      <c r="MFU5" s="231"/>
      <c r="MFV5" s="231"/>
      <c r="MFW5" s="231"/>
      <c r="MFX5" s="231"/>
      <c r="MFY5" s="231"/>
      <c r="MFZ5" s="231"/>
      <c r="MGA5" s="231"/>
      <c r="MGB5" s="231"/>
      <c r="MGC5" s="231"/>
      <c r="MGD5" s="231"/>
      <c r="MGE5" s="231"/>
      <c r="MGF5" s="231"/>
      <c r="MGG5" s="231"/>
      <c r="MGH5" s="231"/>
      <c r="MGI5" s="231"/>
      <c r="MGJ5" s="231"/>
      <c r="MGK5" s="231"/>
      <c r="MGL5" s="231"/>
      <c r="MGM5" s="231"/>
      <c r="MGN5" s="231"/>
      <c r="MGO5" s="231"/>
      <c r="MGP5" s="231"/>
      <c r="MGQ5" s="231"/>
      <c r="MGR5" s="231"/>
      <c r="MGS5" s="231"/>
      <c r="MGT5" s="231"/>
      <c r="MGU5" s="231"/>
      <c r="MGV5" s="231"/>
      <c r="MGW5" s="231"/>
      <c r="MGX5" s="231"/>
      <c r="MGY5" s="231"/>
      <c r="MGZ5" s="231"/>
      <c r="MHA5" s="231"/>
      <c r="MHB5" s="231"/>
      <c r="MHC5" s="231"/>
      <c r="MHD5" s="231"/>
      <c r="MHE5" s="231"/>
      <c r="MHF5" s="231"/>
      <c r="MHG5" s="231"/>
      <c r="MHH5" s="231"/>
      <c r="MHI5" s="231"/>
      <c r="MHJ5" s="231"/>
      <c r="MHK5" s="231"/>
      <c r="MHL5" s="231"/>
      <c r="MHM5" s="231"/>
      <c r="MHN5" s="231"/>
      <c r="MHO5" s="231"/>
      <c r="MHP5" s="231"/>
      <c r="MHQ5" s="231"/>
      <c r="MHR5" s="231"/>
      <c r="MHS5" s="231"/>
      <c r="MHT5" s="231"/>
      <c r="MHU5" s="231"/>
      <c r="MHV5" s="231"/>
      <c r="MHW5" s="231"/>
      <c r="MHX5" s="231"/>
      <c r="MHY5" s="231"/>
      <c r="MHZ5" s="231"/>
      <c r="MIA5" s="231"/>
      <c r="MIB5" s="231"/>
      <c r="MIC5" s="231"/>
      <c r="MID5" s="231"/>
      <c r="MIE5" s="231"/>
      <c r="MIF5" s="231"/>
      <c r="MIG5" s="231"/>
      <c r="MIH5" s="231"/>
      <c r="MII5" s="231"/>
      <c r="MIJ5" s="231"/>
      <c r="MIK5" s="231"/>
      <c r="MIL5" s="231"/>
      <c r="MIM5" s="231"/>
      <c r="MIN5" s="231"/>
      <c r="MIO5" s="231"/>
      <c r="MIP5" s="231"/>
      <c r="MIQ5" s="231"/>
      <c r="MIR5" s="231"/>
      <c r="MIS5" s="231"/>
      <c r="MIT5" s="231"/>
      <c r="MIU5" s="231"/>
      <c r="MIV5" s="231"/>
      <c r="MIW5" s="231"/>
      <c r="MIX5" s="231"/>
      <c r="MIY5" s="231"/>
      <c r="MIZ5" s="231"/>
      <c r="MJA5" s="231"/>
      <c r="MJB5" s="231"/>
      <c r="MJC5" s="231"/>
      <c r="MJD5" s="231"/>
      <c r="MJE5" s="231"/>
      <c r="MJF5" s="231"/>
      <c r="MJG5" s="231"/>
      <c r="MJH5" s="231"/>
      <c r="MJI5" s="231"/>
      <c r="MJJ5" s="231"/>
      <c r="MJK5" s="231"/>
      <c r="MJL5" s="231"/>
      <c r="MJM5" s="231"/>
      <c r="MJN5" s="231"/>
      <c r="MJO5" s="231"/>
      <c r="MJP5" s="231"/>
      <c r="MJQ5" s="231"/>
      <c r="MJR5" s="231"/>
      <c r="MJS5" s="231"/>
      <c r="MJT5" s="231"/>
      <c r="MJU5" s="231"/>
      <c r="MJV5" s="231"/>
      <c r="MJW5" s="231"/>
      <c r="MJX5" s="231"/>
      <c r="MJY5" s="231"/>
      <c r="MJZ5" s="231"/>
      <c r="MKA5" s="231"/>
      <c r="MKB5" s="231"/>
      <c r="MKC5" s="231"/>
      <c r="MKD5" s="231"/>
      <c r="MKE5" s="231"/>
      <c r="MKF5" s="231"/>
      <c r="MKG5" s="231"/>
      <c r="MKH5" s="231"/>
      <c r="MKI5" s="231"/>
      <c r="MKJ5" s="231"/>
      <c r="MKK5" s="231"/>
      <c r="MKL5" s="231"/>
      <c r="MKM5" s="231"/>
      <c r="MKN5" s="231"/>
      <c r="MKO5" s="231"/>
      <c r="MKP5" s="231"/>
      <c r="MKQ5" s="231"/>
      <c r="MKR5" s="231"/>
      <c r="MKS5" s="231"/>
      <c r="MKT5" s="231"/>
      <c r="MKU5" s="231"/>
      <c r="MKV5" s="231"/>
      <c r="MKW5" s="231"/>
      <c r="MKX5" s="231"/>
      <c r="MKY5" s="231"/>
      <c r="MKZ5" s="231"/>
      <c r="MLA5" s="231"/>
      <c r="MLB5" s="231"/>
      <c r="MLC5" s="231"/>
      <c r="MLD5" s="231"/>
      <c r="MLE5" s="231"/>
      <c r="MLF5" s="231"/>
      <c r="MLG5" s="231"/>
      <c r="MLH5" s="231"/>
      <c r="MLI5" s="231"/>
      <c r="MLJ5" s="231"/>
      <c r="MLK5" s="231"/>
      <c r="MLL5" s="231"/>
      <c r="MLM5" s="231"/>
      <c r="MLN5" s="231"/>
      <c r="MLO5" s="231"/>
      <c r="MLP5" s="231"/>
      <c r="MLQ5" s="231"/>
      <c r="MLR5" s="231"/>
      <c r="MLS5" s="231"/>
      <c r="MLT5" s="231"/>
      <c r="MLU5" s="231"/>
      <c r="MLV5" s="231"/>
      <c r="MLW5" s="231"/>
      <c r="MLX5" s="231"/>
      <c r="MLY5" s="231"/>
      <c r="MLZ5" s="231"/>
      <c r="MMA5" s="231"/>
      <c r="MMB5" s="231"/>
      <c r="MMC5" s="231"/>
      <c r="MMD5" s="231"/>
      <c r="MME5" s="231"/>
      <c r="MMF5" s="231"/>
      <c r="MMG5" s="231"/>
      <c r="MMH5" s="231"/>
      <c r="MMI5" s="231"/>
      <c r="MMJ5" s="231"/>
      <c r="MMK5" s="231"/>
      <c r="MML5" s="231"/>
      <c r="MMM5" s="231"/>
      <c r="MMN5" s="231"/>
      <c r="MMO5" s="231"/>
      <c r="MMP5" s="231"/>
      <c r="MMQ5" s="231"/>
      <c r="MMR5" s="231"/>
      <c r="MMS5" s="231"/>
      <c r="MMT5" s="231"/>
      <c r="MMU5" s="231"/>
      <c r="MMV5" s="231"/>
      <c r="MMW5" s="231"/>
      <c r="MMX5" s="231"/>
      <c r="MMY5" s="231"/>
      <c r="MMZ5" s="231"/>
      <c r="MNA5" s="231"/>
      <c r="MNB5" s="231"/>
      <c r="MNC5" s="231"/>
      <c r="MND5" s="231"/>
      <c r="MNE5" s="231"/>
      <c r="MNF5" s="231"/>
      <c r="MNG5" s="231"/>
      <c r="MNH5" s="231"/>
      <c r="MNI5" s="231"/>
      <c r="MNJ5" s="231"/>
      <c r="MNK5" s="231"/>
      <c r="MNL5" s="231"/>
      <c r="MNM5" s="231"/>
      <c r="MNN5" s="231"/>
      <c r="MNO5" s="231"/>
      <c r="MNP5" s="231"/>
      <c r="MNQ5" s="231"/>
      <c r="MNR5" s="231"/>
      <c r="MNS5" s="231"/>
      <c r="MNT5" s="231"/>
      <c r="MNU5" s="231"/>
      <c r="MNV5" s="231"/>
      <c r="MNW5" s="231"/>
      <c r="MNX5" s="231"/>
      <c r="MNY5" s="231"/>
      <c r="MNZ5" s="231"/>
      <c r="MOA5" s="231"/>
      <c r="MOB5" s="231"/>
      <c r="MOC5" s="231"/>
      <c r="MOD5" s="231"/>
      <c r="MOE5" s="231"/>
      <c r="MOF5" s="231"/>
      <c r="MOG5" s="231"/>
      <c r="MOH5" s="231"/>
      <c r="MOI5" s="231"/>
      <c r="MOJ5" s="231"/>
      <c r="MOK5" s="231"/>
      <c r="MOL5" s="231"/>
      <c r="MOM5" s="231"/>
      <c r="MON5" s="231"/>
      <c r="MOO5" s="231"/>
      <c r="MOP5" s="231"/>
      <c r="MOQ5" s="231"/>
      <c r="MOR5" s="231"/>
      <c r="MOS5" s="231"/>
      <c r="MOT5" s="231"/>
      <c r="MOU5" s="231"/>
      <c r="MOV5" s="231"/>
      <c r="MOW5" s="231"/>
      <c r="MOX5" s="231"/>
      <c r="MOY5" s="231"/>
      <c r="MOZ5" s="231"/>
      <c r="MPA5" s="231"/>
      <c r="MPB5" s="231"/>
      <c r="MPC5" s="231"/>
      <c r="MPD5" s="231"/>
      <c r="MPE5" s="231"/>
      <c r="MPF5" s="231"/>
      <c r="MPG5" s="231"/>
      <c r="MPH5" s="231"/>
      <c r="MPI5" s="231"/>
      <c r="MPJ5" s="231"/>
      <c r="MPK5" s="231"/>
      <c r="MPL5" s="231"/>
      <c r="MPM5" s="231"/>
      <c r="MPN5" s="231"/>
      <c r="MPO5" s="231"/>
      <c r="MPP5" s="231"/>
      <c r="MPQ5" s="231"/>
      <c r="MPR5" s="231"/>
      <c r="MPS5" s="231"/>
      <c r="MPT5" s="231"/>
      <c r="MPU5" s="231"/>
      <c r="MPV5" s="231"/>
      <c r="MPW5" s="231"/>
      <c r="MPX5" s="231"/>
      <c r="MPY5" s="231"/>
      <c r="MPZ5" s="231"/>
      <c r="MQA5" s="231"/>
      <c r="MQB5" s="231"/>
      <c r="MQC5" s="231"/>
      <c r="MQD5" s="231"/>
      <c r="MQE5" s="231"/>
      <c r="MQF5" s="231"/>
      <c r="MQG5" s="231"/>
      <c r="MQH5" s="231"/>
      <c r="MQI5" s="231"/>
      <c r="MQJ5" s="231"/>
      <c r="MQK5" s="231"/>
      <c r="MQL5" s="231"/>
      <c r="MQM5" s="231"/>
      <c r="MQN5" s="231"/>
      <c r="MQO5" s="231"/>
      <c r="MQP5" s="231"/>
      <c r="MQQ5" s="231"/>
      <c r="MQR5" s="231"/>
      <c r="MQS5" s="231"/>
      <c r="MQT5" s="231"/>
      <c r="MQU5" s="231"/>
      <c r="MQV5" s="231"/>
      <c r="MQW5" s="231"/>
      <c r="MQX5" s="231"/>
      <c r="MQY5" s="231"/>
      <c r="MQZ5" s="231"/>
      <c r="MRA5" s="231"/>
      <c r="MRB5" s="231"/>
      <c r="MRC5" s="231"/>
      <c r="MRD5" s="231"/>
      <c r="MRE5" s="231"/>
      <c r="MRF5" s="231"/>
      <c r="MRG5" s="231"/>
      <c r="MRH5" s="231"/>
      <c r="MRI5" s="231"/>
      <c r="MRJ5" s="231"/>
      <c r="MRK5" s="231"/>
      <c r="MRL5" s="231"/>
      <c r="MRM5" s="231"/>
      <c r="MRN5" s="231"/>
      <c r="MRO5" s="231"/>
      <c r="MRP5" s="231"/>
      <c r="MRQ5" s="231"/>
      <c r="MRR5" s="231"/>
      <c r="MRS5" s="231"/>
      <c r="MRT5" s="231"/>
      <c r="MRU5" s="231"/>
      <c r="MRV5" s="231"/>
      <c r="MRW5" s="231"/>
      <c r="MRX5" s="231"/>
      <c r="MRY5" s="231"/>
      <c r="MRZ5" s="231"/>
      <c r="MSA5" s="231"/>
      <c r="MSB5" s="231"/>
      <c r="MSC5" s="231"/>
      <c r="MSD5" s="231"/>
      <c r="MSE5" s="231"/>
      <c r="MSF5" s="231"/>
      <c r="MSG5" s="231"/>
      <c r="MSH5" s="231"/>
      <c r="MSI5" s="231"/>
      <c r="MSJ5" s="231"/>
      <c r="MSK5" s="231"/>
      <c r="MSL5" s="231"/>
      <c r="MSM5" s="231"/>
      <c r="MSN5" s="231"/>
      <c r="MSO5" s="231"/>
      <c r="MSP5" s="231"/>
      <c r="MSQ5" s="231"/>
      <c r="MSR5" s="231"/>
      <c r="MSS5" s="231"/>
      <c r="MST5" s="231"/>
      <c r="MSU5" s="231"/>
      <c r="MSV5" s="231"/>
      <c r="MSW5" s="231"/>
      <c r="MSX5" s="231"/>
      <c r="MSY5" s="231"/>
      <c r="MSZ5" s="231"/>
      <c r="MTA5" s="231"/>
      <c r="MTB5" s="231"/>
      <c r="MTC5" s="231"/>
      <c r="MTD5" s="231"/>
      <c r="MTE5" s="231"/>
      <c r="MTF5" s="231"/>
      <c r="MTG5" s="231"/>
      <c r="MTH5" s="231"/>
      <c r="MTI5" s="231"/>
      <c r="MTJ5" s="231"/>
      <c r="MTK5" s="231"/>
      <c r="MTL5" s="231"/>
      <c r="MTM5" s="231"/>
      <c r="MTN5" s="231"/>
      <c r="MTO5" s="231"/>
      <c r="MTP5" s="231"/>
      <c r="MTQ5" s="231"/>
      <c r="MTR5" s="231"/>
      <c r="MTS5" s="231"/>
      <c r="MTT5" s="231"/>
      <c r="MTU5" s="231"/>
      <c r="MTV5" s="231"/>
      <c r="MTW5" s="231"/>
      <c r="MTX5" s="231"/>
      <c r="MTY5" s="231"/>
      <c r="MTZ5" s="231"/>
      <c r="MUA5" s="231"/>
      <c r="MUB5" s="231"/>
      <c r="MUC5" s="231"/>
      <c r="MUD5" s="231"/>
      <c r="MUE5" s="231"/>
      <c r="MUF5" s="231"/>
      <c r="MUG5" s="231"/>
      <c r="MUH5" s="231"/>
      <c r="MUI5" s="231"/>
      <c r="MUJ5" s="231"/>
      <c r="MUK5" s="231"/>
      <c r="MUL5" s="231"/>
      <c r="MUM5" s="231"/>
      <c r="MUN5" s="231"/>
      <c r="MUO5" s="231"/>
      <c r="MUP5" s="231"/>
      <c r="MUQ5" s="231"/>
      <c r="MUR5" s="231"/>
      <c r="MUS5" s="231"/>
      <c r="MUT5" s="231"/>
      <c r="MUU5" s="231"/>
      <c r="MUV5" s="231"/>
      <c r="MUW5" s="231"/>
      <c r="MUX5" s="231"/>
      <c r="MUY5" s="231"/>
      <c r="MUZ5" s="231"/>
      <c r="MVA5" s="231"/>
      <c r="MVB5" s="231"/>
      <c r="MVC5" s="231"/>
      <c r="MVD5" s="231"/>
      <c r="MVE5" s="231"/>
      <c r="MVF5" s="231"/>
      <c r="MVG5" s="231"/>
      <c r="MVH5" s="231"/>
      <c r="MVI5" s="231"/>
      <c r="MVJ5" s="231"/>
      <c r="MVK5" s="231"/>
      <c r="MVL5" s="231"/>
      <c r="MVM5" s="231"/>
      <c r="MVN5" s="231"/>
      <c r="MVO5" s="231"/>
      <c r="MVP5" s="231"/>
      <c r="MVQ5" s="231"/>
      <c r="MVR5" s="231"/>
      <c r="MVS5" s="231"/>
      <c r="MVT5" s="231"/>
      <c r="MVU5" s="231"/>
      <c r="MVV5" s="231"/>
      <c r="MVW5" s="231"/>
      <c r="MVX5" s="231"/>
      <c r="MVY5" s="231"/>
      <c r="MVZ5" s="231"/>
      <c r="MWA5" s="231"/>
      <c r="MWB5" s="231"/>
      <c r="MWC5" s="231"/>
      <c r="MWD5" s="231"/>
      <c r="MWE5" s="231"/>
      <c r="MWF5" s="231"/>
      <c r="MWG5" s="231"/>
      <c r="MWH5" s="231"/>
      <c r="MWI5" s="231"/>
      <c r="MWJ5" s="231"/>
      <c r="MWK5" s="231"/>
      <c r="MWL5" s="231"/>
      <c r="MWM5" s="231"/>
      <c r="MWN5" s="231"/>
      <c r="MWO5" s="231"/>
      <c r="MWP5" s="231"/>
      <c r="MWQ5" s="231"/>
      <c r="MWR5" s="231"/>
      <c r="MWS5" s="231"/>
      <c r="MWT5" s="231"/>
      <c r="MWU5" s="231"/>
      <c r="MWV5" s="231"/>
      <c r="MWW5" s="231"/>
      <c r="MWX5" s="231"/>
      <c r="MWY5" s="231"/>
      <c r="MWZ5" s="231"/>
      <c r="MXA5" s="231"/>
      <c r="MXB5" s="231"/>
      <c r="MXC5" s="231"/>
      <c r="MXD5" s="231"/>
      <c r="MXE5" s="231"/>
      <c r="MXF5" s="231"/>
      <c r="MXG5" s="231"/>
      <c r="MXH5" s="231"/>
      <c r="MXI5" s="231"/>
      <c r="MXJ5" s="231"/>
      <c r="MXK5" s="231"/>
      <c r="MXL5" s="231"/>
      <c r="MXM5" s="231"/>
      <c r="MXN5" s="231"/>
      <c r="MXO5" s="231"/>
      <c r="MXP5" s="231"/>
      <c r="MXQ5" s="231"/>
      <c r="MXR5" s="231"/>
      <c r="MXS5" s="231"/>
      <c r="MXT5" s="231"/>
      <c r="MXU5" s="231"/>
      <c r="MXV5" s="231"/>
      <c r="MXW5" s="231"/>
      <c r="MXX5" s="231"/>
      <c r="MXY5" s="231"/>
      <c r="MXZ5" s="231"/>
      <c r="MYA5" s="231"/>
      <c r="MYB5" s="231"/>
      <c r="MYC5" s="231"/>
      <c r="MYD5" s="231"/>
      <c r="MYE5" s="231"/>
      <c r="MYF5" s="231"/>
      <c r="MYG5" s="231"/>
      <c r="MYH5" s="231"/>
      <c r="MYI5" s="231"/>
      <c r="MYJ5" s="231"/>
      <c r="MYK5" s="231"/>
      <c r="MYL5" s="231"/>
      <c r="MYM5" s="231"/>
      <c r="MYN5" s="231"/>
      <c r="MYO5" s="231"/>
      <c r="MYP5" s="231"/>
      <c r="MYQ5" s="231"/>
      <c r="MYR5" s="231"/>
      <c r="MYS5" s="231"/>
      <c r="MYT5" s="231"/>
      <c r="MYU5" s="231"/>
      <c r="MYV5" s="231"/>
      <c r="MYW5" s="231"/>
      <c r="MYX5" s="231"/>
      <c r="MYY5" s="231"/>
      <c r="MYZ5" s="231"/>
      <c r="MZA5" s="231"/>
      <c r="MZB5" s="231"/>
      <c r="MZC5" s="231"/>
      <c r="MZD5" s="231"/>
      <c r="MZE5" s="231"/>
      <c r="MZF5" s="231"/>
      <c r="MZG5" s="231"/>
      <c r="MZH5" s="231"/>
      <c r="MZI5" s="231"/>
      <c r="MZJ5" s="231"/>
      <c r="MZK5" s="231"/>
      <c r="MZL5" s="231"/>
      <c r="MZM5" s="231"/>
      <c r="MZN5" s="231"/>
      <c r="MZO5" s="231"/>
      <c r="MZP5" s="231"/>
      <c r="MZQ5" s="231"/>
      <c r="MZR5" s="231"/>
      <c r="MZS5" s="231"/>
      <c r="MZT5" s="231"/>
      <c r="MZU5" s="231"/>
      <c r="MZV5" s="231"/>
      <c r="MZW5" s="231"/>
      <c r="MZX5" s="231"/>
      <c r="MZY5" s="231"/>
      <c r="MZZ5" s="231"/>
      <c r="NAA5" s="231"/>
      <c r="NAB5" s="231"/>
      <c r="NAC5" s="231"/>
      <c r="NAD5" s="231"/>
      <c r="NAE5" s="231"/>
      <c r="NAF5" s="231"/>
      <c r="NAG5" s="231"/>
      <c r="NAH5" s="231"/>
      <c r="NAI5" s="231"/>
      <c r="NAJ5" s="231"/>
      <c r="NAK5" s="231"/>
      <c r="NAL5" s="231"/>
      <c r="NAM5" s="231"/>
      <c r="NAN5" s="231"/>
      <c r="NAO5" s="231"/>
      <c r="NAP5" s="231"/>
      <c r="NAQ5" s="231"/>
      <c r="NAR5" s="231"/>
      <c r="NAS5" s="231"/>
      <c r="NAT5" s="231"/>
      <c r="NAU5" s="231"/>
      <c r="NAV5" s="231"/>
      <c r="NAW5" s="231"/>
      <c r="NAX5" s="231"/>
      <c r="NAY5" s="231"/>
      <c r="NAZ5" s="231"/>
      <c r="NBA5" s="231"/>
      <c r="NBB5" s="231"/>
      <c r="NBC5" s="231"/>
      <c r="NBD5" s="231"/>
      <c r="NBE5" s="231"/>
      <c r="NBF5" s="231"/>
      <c r="NBG5" s="231"/>
      <c r="NBH5" s="231"/>
      <c r="NBI5" s="231"/>
      <c r="NBJ5" s="231"/>
      <c r="NBK5" s="231"/>
      <c r="NBL5" s="231"/>
      <c r="NBM5" s="231"/>
      <c r="NBN5" s="231"/>
      <c r="NBO5" s="231"/>
      <c r="NBP5" s="231"/>
      <c r="NBQ5" s="231"/>
      <c r="NBR5" s="231"/>
      <c r="NBS5" s="231"/>
      <c r="NBT5" s="231"/>
      <c r="NBU5" s="231"/>
      <c r="NBV5" s="231"/>
      <c r="NBW5" s="231"/>
      <c r="NBX5" s="231"/>
      <c r="NBY5" s="231"/>
      <c r="NBZ5" s="231"/>
      <c r="NCA5" s="231"/>
      <c r="NCB5" s="231"/>
      <c r="NCC5" s="231"/>
      <c r="NCD5" s="231"/>
      <c r="NCE5" s="231"/>
      <c r="NCF5" s="231"/>
      <c r="NCG5" s="231"/>
      <c r="NCH5" s="231"/>
      <c r="NCI5" s="231"/>
      <c r="NCJ5" s="231"/>
      <c r="NCK5" s="231"/>
      <c r="NCL5" s="231"/>
      <c r="NCM5" s="231"/>
      <c r="NCN5" s="231"/>
      <c r="NCO5" s="231"/>
      <c r="NCP5" s="231"/>
      <c r="NCQ5" s="231"/>
      <c r="NCR5" s="231"/>
      <c r="NCS5" s="231"/>
      <c r="NCT5" s="231"/>
      <c r="NCU5" s="231"/>
      <c r="NCV5" s="231"/>
      <c r="NCW5" s="231"/>
      <c r="NCX5" s="231"/>
      <c r="NCY5" s="231"/>
      <c r="NCZ5" s="231"/>
      <c r="NDA5" s="231"/>
      <c r="NDB5" s="231"/>
      <c r="NDC5" s="231"/>
      <c r="NDD5" s="231"/>
      <c r="NDE5" s="231"/>
      <c r="NDF5" s="231"/>
      <c r="NDG5" s="231"/>
      <c r="NDH5" s="231"/>
      <c r="NDI5" s="231"/>
      <c r="NDJ5" s="231"/>
      <c r="NDK5" s="231"/>
      <c r="NDL5" s="231"/>
      <c r="NDM5" s="231"/>
      <c r="NDN5" s="231"/>
      <c r="NDO5" s="231"/>
      <c r="NDP5" s="231"/>
      <c r="NDQ5" s="231"/>
      <c r="NDR5" s="231"/>
      <c r="NDS5" s="231"/>
      <c r="NDT5" s="231"/>
      <c r="NDU5" s="231"/>
      <c r="NDV5" s="231"/>
      <c r="NDW5" s="231"/>
      <c r="NDX5" s="231"/>
      <c r="NDY5" s="231"/>
      <c r="NDZ5" s="231"/>
      <c r="NEA5" s="231"/>
      <c r="NEB5" s="231"/>
      <c r="NEC5" s="231"/>
      <c r="NED5" s="231"/>
      <c r="NEE5" s="231"/>
      <c r="NEF5" s="231"/>
      <c r="NEG5" s="231"/>
      <c r="NEH5" s="231"/>
      <c r="NEI5" s="231"/>
      <c r="NEJ5" s="231"/>
      <c r="NEK5" s="231"/>
      <c r="NEL5" s="231"/>
      <c r="NEM5" s="231"/>
      <c r="NEN5" s="231"/>
      <c r="NEO5" s="231"/>
      <c r="NEP5" s="231"/>
      <c r="NEQ5" s="231"/>
      <c r="NER5" s="231"/>
      <c r="NES5" s="231"/>
      <c r="NET5" s="231"/>
      <c r="NEU5" s="231"/>
      <c r="NEV5" s="231"/>
      <c r="NEW5" s="231"/>
      <c r="NEX5" s="231"/>
      <c r="NEY5" s="231"/>
      <c r="NEZ5" s="231"/>
      <c r="NFA5" s="231"/>
      <c r="NFB5" s="231"/>
      <c r="NFC5" s="231"/>
      <c r="NFD5" s="231"/>
      <c r="NFE5" s="231"/>
      <c r="NFF5" s="231"/>
      <c r="NFG5" s="231"/>
      <c r="NFH5" s="231"/>
      <c r="NFI5" s="231"/>
      <c r="NFJ5" s="231"/>
      <c r="NFK5" s="231"/>
      <c r="NFL5" s="231"/>
      <c r="NFM5" s="231"/>
      <c r="NFN5" s="231"/>
      <c r="NFO5" s="231"/>
      <c r="NFP5" s="231"/>
      <c r="NFQ5" s="231"/>
      <c r="NFR5" s="231"/>
      <c r="NFS5" s="231"/>
      <c r="NFT5" s="231"/>
      <c r="NFU5" s="231"/>
      <c r="NFV5" s="231"/>
      <c r="NFW5" s="231"/>
      <c r="NFX5" s="231"/>
      <c r="NFY5" s="231"/>
      <c r="NFZ5" s="231"/>
      <c r="NGA5" s="231"/>
      <c r="NGB5" s="231"/>
      <c r="NGC5" s="231"/>
      <c r="NGD5" s="231"/>
      <c r="NGE5" s="231"/>
      <c r="NGF5" s="231"/>
      <c r="NGG5" s="231"/>
      <c r="NGH5" s="231"/>
      <c r="NGI5" s="231"/>
      <c r="NGJ5" s="231"/>
      <c r="NGK5" s="231"/>
      <c r="NGL5" s="231"/>
      <c r="NGM5" s="231"/>
      <c r="NGN5" s="231"/>
      <c r="NGO5" s="231"/>
      <c r="NGP5" s="231"/>
      <c r="NGQ5" s="231"/>
      <c r="NGR5" s="231"/>
      <c r="NGS5" s="231"/>
      <c r="NGT5" s="231"/>
      <c r="NGU5" s="231"/>
      <c r="NGV5" s="231"/>
      <c r="NGW5" s="231"/>
      <c r="NGX5" s="231"/>
      <c r="NGY5" s="231"/>
      <c r="NGZ5" s="231"/>
      <c r="NHA5" s="231"/>
      <c r="NHB5" s="231"/>
      <c r="NHC5" s="231"/>
      <c r="NHD5" s="231"/>
      <c r="NHE5" s="231"/>
      <c r="NHF5" s="231"/>
      <c r="NHG5" s="231"/>
      <c r="NHH5" s="231"/>
      <c r="NHI5" s="231"/>
      <c r="NHJ5" s="231"/>
      <c r="NHK5" s="231"/>
      <c r="NHL5" s="231"/>
      <c r="NHM5" s="231"/>
      <c r="NHN5" s="231"/>
      <c r="NHO5" s="231"/>
      <c r="NHP5" s="231"/>
      <c r="NHQ5" s="231"/>
      <c r="NHR5" s="231"/>
      <c r="NHS5" s="231"/>
      <c r="NHT5" s="231"/>
      <c r="NHU5" s="231"/>
      <c r="NHV5" s="231"/>
      <c r="NHW5" s="231"/>
      <c r="NHX5" s="231"/>
      <c r="NHY5" s="231"/>
      <c r="NHZ5" s="231"/>
      <c r="NIA5" s="231"/>
      <c r="NIB5" s="231"/>
      <c r="NIC5" s="231"/>
      <c r="NID5" s="231"/>
      <c r="NIE5" s="231"/>
      <c r="NIF5" s="231"/>
      <c r="NIG5" s="231"/>
      <c r="NIH5" s="231"/>
      <c r="NII5" s="231"/>
      <c r="NIJ5" s="231"/>
      <c r="NIK5" s="231"/>
      <c r="NIL5" s="231"/>
      <c r="NIM5" s="231"/>
      <c r="NIN5" s="231"/>
      <c r="NIO5" s="231"/>
      <c r="NIP5" s="231"/>
      <c r="NIQ5" s="231"/>
      <c r="NIR5" s="231"/>
      <c r="NIS5" s="231"/>
      <c r="NIT5" s="231"/>
      <c r="NIU5" s="231"/>
      <c r="NIV5" s="231"/>
      <c r="NIW5" s="231"/>
      <c r="NIX5" s="231"/>
      <c r="NIY5" s="231"/>
      <c r="NIZ5" s="231"/>
      <c r="NJA5" s="231"/>
      <c r="NJB5" s="231"/>
      <c r="NJC5" s="231"/>
      <c r="NJD5" s="231"/>
      <c r="NJE5" s="231"/>
      <c r="NJF5" s="231"/>
      <c r="NJG5" s="231"/>
      <c r="NJH5" s="231"/>
      <c r="NJI5" s="231"/>
      <c r="NJJ5" s="231"/>
      <c r="NJK5" s="231"/>
      <c r="NJL5" s="231"/>
      <c r="NJM5" s="231"/>
      <c r="NJN5" s="231"/>
      <c r="NJO5" s="231"/>
      <c r="NJP5" s="231"/>
      <c r="NJQ5" s="231"/>
      <c r="NJR5" s="231"/>
      <c r="NJS5" s="231"/>
      <c r="NJT5" s="231"/>
      <c r="NJU5" s="231"/>
      <c r="NJV5" s="231"/>
      <c r="NJW5" s="231"/>
      <c r="NJX5" s="231"/>
      <c r="NJY5" s="231"/>
      <c r="NJZ5" s="231"/>
      <c r="NKA5" s="231"/>
      <c r="NKB5" s="231"/>
      <c r="NKC5" s="231"/>
      <c r="NKD5" s="231"/>
      <c r="NKE5" s="231"/>
      <c r="NKF5" s="231"/>
      <c r="NKG5" s="231"/>
      <c r="NKH5" s="231"/>
      <c r="NKI5" s="231"/>
      <c r="NKJ5" s="231"/>
      <c r="NKK5" s="231"/>
      <c r="NKL5" s="231"/>
      <c r="NKM5" s="231"/>
      <c r="NKN5" s="231"/>
      <c r="NKO5" s="231"/>
      <c r="NKP5" s="231"/>
      <c r="NKQ5" s="231"/>
      <c r="NKR5" s="231"/>
      <c r="NKS5" s="231"/>
      <c r="NKT5" s="231"/>
      <c r="NKU5" s="231"/>
      <c r="NKV5" s="231"/>
      <c r="NKW5" s="231"/>
      <c r="NKX5" s="231"/>
      <c r="NKY5" s="231"/>
      <c r="NKZ5" s="231"/>
      <c r="NLA5" s="231"/>
      <c r="NLB5" s="231"/>
      <c r="NLC5" s="231"/>
      <c r="NLD5" s="231"/>
      <c r="NLE5" s="231"/>
      <c r="NLF5" s="231"/>
      <c r="NLG5" s="231"/>
      <c r="NLH5" s="231"/>
      <c r="NLI5" s="231"/>
      <c r="NLJ5" s="231"/>
      <c r="NLK5" s="231"/>
      <c r="NLL5" s="231"/>
      <c r="NLM5" s="231"/>
      <c r="NLN5" s="231"/>
      <c r="NLO5" s="231"/>
      <c r="NLP5" s="231"/>
      <c r="NLQ5" s="231"/>
      <c r="NLR5" s="231"/>
      <c r="NLS5" s="231"/>
      <c r="NLT5" s="231"/>
      <c r="NLU5" s="231"/>
      <c r="NLV5" s="231"/>
      <c r="NLW5" s="231"/>
      <c r="NLX5" s="231"/>
      <c r="NLY5" s="231"/>
      <c r="NLZ5" s="231"/>
      <c r="NMA5" s="231"/>
      <c r="NMB5" s="231"/>
      <c r="NMC5" s="231"/>
      <c r="NMD5" s="231"/>
      <c r="NME5" s="231"/>
      <c r="NMF5" s="231"/>
      <c r="NMG5" s="231"/>
      <c r="NMH5" s="231"/>
      <c r="NMI5" s="231"/>
      <c r="NMJ5" s="231"/>
      <c r="NMK5" s="231"/>
      <c r="NML5" s="231"/>
      <c r="NMM5" s="231"/>
      <c r="NMN5" s="231"/>
      <c r="NMO5" s="231"/>
      <c r="NMP5" s="231"/>
      <c r="NMQ5" s="231"/>
      <c r="NMR5" s="231"/>
      <c r="NMS5" s="231"/>
      <c r="NMT5" s="231"/>
      <c r="NMU5" s="231"/>
      <c r="NMV5" s="231"/>
      <c r="NMW5" s="231"/>
      <c r="NMX5" s="231"/>
      <c r="NMY5" s="231"/>
      <c r="NMZ5" s="231"/>
      <c r="NNA5" s="231"/>
      <c r="NNB5" s="231"/>
      <c r="NNC5" s="231"/>
      <c r="NND5" s="231"/>
      <c r="NNE5" s="231"/>
      <c r="NNF5" s="231"/>
      <c r="NNG5" s="231"/>
      <c r="NNH5" s="231"/>
      <c r="NNI5" s="231"/>
      <c r="NNJ5" s="231"/>
      <c r="NNK5" s="231"/>
      <c r="NNL5" s="231"/>
      <c r="NNM5" s="231"/>
      <c r="NNN5" s="231"/>
      <c r="NNO5" s="231"/>
      <c r="NNP5" s="231"/>
      <c r="NNQ5" s="231"/>
      <c r="NNR5" s="231"/>
      <c r="NNS5" s="231"/>
      <c r="NNT5" s="231"/>
      <c r="NNU5" s="231"/>
      <c r="NNV5" s="231"/>
      <c r="NNW5" s="231"/>
      <c r="NNX5" s="231"/>
      <c r="NNY5" s="231"/>
      <c r="NNZ5" s="231"/>
      <c r="NOA5" s="231"/>
      <c r="NOB5" s="231"/>
      <c r="NOC5" s="231"/>
      <c r="NOD5" s="231"/>
      <c r="NOE5" s="231"/>
      <c r="NOF5" s="231"/>
      <c r="NOG5" s="231"/>
      <c r="NOH5" s="231"/>
      <c r="NOI5" s="231"/>
      <c r="NOJ5" s="231"/>
      <c r="NOK5" s="231"/>
      <c r="NOL5" s="231"/>
      <c r="NOM5" s="231"/>
      <c r="NON5" s="231"/>
      <c r="NOO5" s="231"/>
      <c r="NOP5" s="231"/>
      <c r="NOQ5" s="231"/>
      <c r="NOR5" s="231"/>
      <c r="NOS5" s="231"/>
      <c r="NOT5" s="231"/>
      <c r="NOU5" s="231"/>
      <c r="NOV5" s="231"/>
      <c r="NOW5" s="231"/>
      <c r="NOX5" s="231"/>
      <c r="NOY5" s="231"/>
      <c r="NOZ5" s="231"/>
      <c r="NPA5" s="231"/>
      <c r="NPB5" s="231"/>
      <c r="NPC5" s="231"/>
      <c r="NPD5" s="231"/>
      <c r="NPE5" s="231"/>
      <c r="NPF5" s="231"/>
      <c r="NPG5" s="231"/>
      <c r="NPH5" s="231"/>
      <c r="NPI5" s="231"/>
      <c r="NPJ5" s="231"/>
      <c r="NPK5" s="231"/>
      <c r="NPL5" s="231"/>
      <c r="NPM5" s="231"/>
      <c r="NPN5" s="231"/>
      <c r="NPO5" s="231"/>
      <c r="NPP5" s="231"/>
      <c r="NPQ5" s="231"/>
      <c r="NPR5" s="231"/>
      <c r="NPS5" s="231"/>
      <c r="NPT5" s="231"/>
      <c r="NPU5" s="231"/>
      <c r="NPV5" s="231"/>
      <c r="NPW5" s="231"/>
      <c r="NPX5" s="231"/>
      <c r="NPY5" s="231"/>
      <c r="NPZ5" s="231"/>
      <c r="NQA5" s="231"/>
      <c r="NQB5" s="231"/>
      <c r="NQC5" s="231"/>
      <c r="NQD5" s="231"/>
      <c r="NQE5" s="231"/>
      <c r="NQF5" s="231"/>
      <c r="NQG5" s="231"/>
      <c r="NQH5" s="231"/>
      <c r="NQI5" s="231"/>
      <c r="NQJ5" s="231"/>
      <c r="NQK5" s="231"/>
      <c r="NQL5" s="231"/>
      <c r="NQM5" s="231"/>
      <c r="NQN5" s="231"/>
      <c r="NQO5" s="231"/>
      <c r="NQP5" s="231"/>
      <c r="NQQ5" s="231"/>
      <c r="NQR5" s="231"/>
      <c r="NQS5" s="231"/>
      <c r="NQT5" s="231"/>
      <c r="NQU5" s="231"/>
      <c r="NQV5" s="231"/>
      <c r="NQW5" s="231"/>
      <c r="NQX5" s="231"/>
      <c r="NQY5" s="231"/>
      <c r="NQZ5" s="231"/>
      <c r="NRA5" s="231"/>
      <c r="NRB5" s="231"/>
      <c r="NRC5" s="231"/>
      <c r="NRD5" s="231"/>
      <c r="NRE5" s="231"/>
      <c r="NRF5" s="231"/>
      <c r="NRG5" s="231"/>
      <c r="NRH5" s="231"/>
      <c r="NRI5" s="231"/>
      <c r="NRJ5" s="231"/>
      <c r="NRK5" s="231"/>
      <c r="NRL5" s="231"/>
      <c r="NRM5" s="231"/>
      <c r="NRN5" s="231"/>
      <c r="NRO5" s="231"/>
      <c r="NRP5" s="231"/>
      <c r="NRQ5" s="231"/>
      <c r="NRR5" s="231"/>
      <c r="NRS5" s="231"/>
      <c r="NRT5" s="231"/>
      <c r="NRU5" s="231"/>
      <c r="NRV5" s="231"/>
      <c r="NRW5" s="231"/>
      <c r="NRX5" s="231"/>
      <c r="NRY5" s="231"/>
      <c r="NRZ5" s="231"/>
      <c r="NSA5" s="231"/>
      <c r="NSB5" s="231"/>
      <c r="NSC5" s="231"/>
      <c r="NSD5" s="231"/>
      <c r="NSE5" s="231"/>
      <c r="NSF5" s="231"/>
      <c r="NSG5" s="231"/>
      <c r="NSH5" s="231"/>
      <c r="NSI5" s="231"/>
      <c r="NSJ5" s="231"/>
      <c r="NSK5" s="231"/>
      <c r="NSL5" s="231"/>
      <c r="NSM5" s="231"/>
      <c r="NSN5" s="231"/>
      <c r="NSO5" s="231"/>
      <c r="NSP5" s="231"/>
      <c r="NSQ5" s="231"/>
      <c r="NSR5" s="231"/>
      <c r="NSS5" s="231"/>
      <c r="NST5" s="231"/>
      <c r="NSU5" s="231"/>
      <c r="NSV5" s="231"/>
      <c r="NSW5" s="231"/>
      <c r="NSX5" s="231"/>
      <c r="NSY5" s="231"/>
      <c r="NSZ5" s="231"/>
      <c r="NTA5" s="231"/>
      <c r="NTB5" s="231"/>
      <c r="NTC5" s="231"/>
      <c r="NTD5" s="231"/>
      <c r="NTE5" s="231"/>
      <c r="NTF5" s="231"/>
      <c r="NTG5" s="231"/>
      <c r="NTH5" s="231"/>
      <c r="NTI5" s="231"/>
      <c r="NTJ5" s="231"/>
      <c r="NTK5" s="231"/>
      <c r="NTL5" s="231"/>
      <c r="NTM5" s="231"/>
      <c r="NTN5" s="231"/>
      <c r="NTO5" s="231"/>
      <c r="NTP5" s="231"/>
      <c r="NTQ5" s="231"/>
      <c r="NTR5" s="231"/>
      <c r="NTS5" s="231"/>
      <c r="NTT5" s="231"/>
      <c r="NTU5" s="231"/>
      <c r="NTV5" s="231"/>
      <c r="NTW5" s="231"/>
      <c r="NTX5" s="231"/>
      <c r="NTY5" s="231"/>
      <c r="NTZ5" s="231"/>
      <c r="NUA5" s="231"/>
      <c r="NUB5" s="231"/>
      <c r="NUC5" s="231"/>
      <c r="NUD5" s="231"/>
      <c r="NUE5" s="231"/>
      <c r="NUF5" s="231"/>
      <c r="NUG5" s="231"/>
      <c r="NUH5" s="231"/>
      <c r="NUI5" s="231"/>
      <c r="NUJ5" s="231"/>
      <c r="NUK5" s="231"/>
      <c r="NUL5" s="231"/>
      <c r="NUM5" s="231"/>
      <c r="NUN5" s="231"/>
      <c r="NUO5" s="231"/>
      <c r="NUP5" s="231"/>
      <c r="NUQ5" s="231"/>
      <c r="NUR5" s="231"/>
      <c r="NUS5" s="231"/>
      <c r="NUT5" s="231"/>
      <c r="NUU5" s="231"/>
      <c r="NUV5" s="231"/>
      <c r="NUW5" s="231"/>
      <c r="NUX5" s="231"/>
      <c r="NUY5" s="231"/>
      <c r="NUZ5" s="231"/>
      <c r="NVA5" s="231"/>
      <c r="NVB5" s="231"/>
      <c r="NVC5" s="231"/>
      <c r="NVD5" s="231"/>
      <c r="NVE5" s="231"/>
      <c r="NVF5" s="231"/>
      <c r="NVG5" s="231"/>
      <c r="NVH5" s="231"/>
      <c r="NVI5" s="231"/>
      <c r="NVJ5" s="231"/>
      <c r="NVK5" s="231"/>
      <c r="NVL5" s="231"/>
      <c r="NVM5" s="231"/>
      <c r="NVN5" s="231"/>
      <c r="NVO5" s="231"/>
      <c r="NVP5" s="231"/>
      <c r="NVQ5" s="231"/>
      <c r="NVR5" s="231"/>
      <c r="NVS5" s="231"/>
      <c r="NVT5" s="231"/>
      <c r="NVU5" s="231"/>
      <c r="NVV5" s="231"/>
      <c r="NVW5" s="231"/>
      <c r="NVX5" s="231"/>
      <c r="NVY5" s="231"/>
      <c r="NVZ5" s="231"/>
      <c r="NWA5" s="231"/>
      <c r="NWB5" s="231"/>
      <c r="NWC5" s="231"/>
      <c r="NWD5" s="231"/>
      <c r="NWE5" s="231"/>
      <c r="NWF5" s="231"/>
      <c r="NWG5" s="231"/>
      <c r="NWH5" s="231"/>
      <c r="NWI5" s="231"/>
      <c r="NWJ5" s="231"/>
      <c r="NWK5" s="231"/>
      <c r="NWL5" s="231"/>
      <c r="NWM5" s="231"/>
      <c r="NWN5" s="231"/>
      <c r="NWO5" s="231"/>
      <c r="NWP5" s="231"/>
      <c r="NWQ5" s="231"/>
      <c r="NWR5" s="231"/>
      <c r="NWS5" s="231"/>
      <c r="NWT5" s="231"/>
      <c r="NWU5" s="231"/>
      <c r="NWV5" s="231"/>
      <c r="NWW5" s="231"/>
      <c r="NWX5" s="231"/>
      <c r="NWY5" s="231"/>
      <c r="NWZ5" s="231"/>
      <c r="NXA5" s="231"/>
      <c r="NXB5" s="231"/>
      <c r="NXC5" s="231"/>
      <c r="NXD5" s="231"/>
      <c r="NXE5" s="231"/>
      <c r="NXF5" s="231"/>
      <c r="NXG5" s="231"/>
      <c r="NXH5" s="231"/>
      <c r="NXI5" s="231"/>
      <c r="NXJ5" s="231"/>
      <c r="NXK5" s="231"/>
      <c r="NXL5" s="231"/>
      <c r="NXM5" s="231"/>
      <c r="NXN5" s="231"/>
      <c r="NXO5" s="231"/>
      <c r="NXP5" s="231"/>
      <c r="NXQ5" s="231"/>
      <c r="NXR5" s="231"/>
      <c r="NXS5" s="231"/>
      <c r="NXT5" s="231"/>
      <c r="NXU5" s="231"/>
      <c r="NXV5" s="231"/>
      <c r="NXW5" s="231"/>
      <c r="NXX5" s="231"/>
      <c r="NXY5" s="231"/>
      <c r="NXZ5" s="231"/>
      <c r="NYA5" s="231"/>
      <c r="NYB5" s="231"/>
      <c r="NYC5" s="231"/>
      <c r="NYD5" s="231"/>
      <c r="NYE5" s="231"/>
      <c r="NYF5" s="231"/>
      <c r="NYG5" s="231"/>
      <c r="NYH5" s="231"/>
      <c r="NYI5" s="231"/>
      <c r="NYJ5" s="231"/>
      <c r="NYK5" s="231"/>
      <c r="NYL5" s="231"/>
      <c r="NYM5" s="231"/>
      <c r="NYN5" s="231"/>
      <c r="NYO5" s="231"/>
      <c r="NYP5" s="231"/>
      <c r="NYQ5" s="231"/>
      <c r="NYR5" s="231"/>
      <c r="NYS5" s="231"/>
      <c r="NYT5" s="231"/>
      <c r="NYU5" s="231"/>
      <c r="NYV5" s="231"/>
      <c r="NYW5" s="231"/>
      <c r="NYX5" s="231"/>
      <c r="NYY5" s="231"/>
      <c r="NYZ5" s="231"/>
      <c r="NZA5" s="231"/>
      <c r="NZB5" s="231"/>
      <c r="NZC5" s="231"/>
      <c r="NZD5" s="231"/>
      <c r="NZE5" s="231"/>
      <c r="NZF5" s="231"/>
      <c r="NZG5" s="231"/>
      <c r="NZH5" s="231"/>
      <c r="NZI5" s="231"/>
      <c r="NZJ5" s="231"/>
      <c r="NZK5" s="231"/>
      <c r="NZL5" s="231"/>
      <c r="NZM5" s="231"/>
      <c r="NZN5" s="231"/>
      <c r="NZO5" s="231"/>
      <c r="NZP5" s="231"/>
      <c r="NZQ5" s="231"/>
      <c r="NZR5" s="231"/>
      <c r="NZS5" s="231"/>
      <c r="NZT5" s="231"/>
      <c r="NZU5" s="231"/>
      <c r="NZV5" s="231"/>
      <c r="NZW5" s="231"/>
      <c r="NZX5" s="231"/>
      <c r="NZY5" s="231"/>
      <c r="NZZ5" s="231"/>
      <c r="OAA5" s="231"/>
      <c r="OAB5" s="231"/>
      <c r="OAC5" s="231"/>
      <c r="OAD5" s="231"/>
      <c r="OAE5" s="231"/>
      <c r="OAF5" s="231"/>
      <c r="OAG5" s="231"/>
      <c r="OAH5" s="231"/>
      <c r="OAI5" s="231"/>
      <c r="OAJ5" s="231"/>
      <c r="OAK5" s="231"/>
      <c r="OAL5" s="231"/>
      <c r="OAM5" s="231"/>
      <c r="OAN5" s="231"/>
      <c r="OAO5" s="231"/>
      <c r="OAP5" s="231"/>
      <c r="OAQ5" s="231"/>
      <c r="OAR5" s="231"/>
      <c r="OAS5" s="231"/>
      <c r="OAT5" s="231"/>
      <c r="OAU5" s="231"/>
      <c r="OAV5" s="231"/>
      <c r="OAW5" s="231"/>
      <c r="OAX5" s="231"/>
      <c r="OAY5" s="231"/>
      <c r="OAZ5" s="231"/>
      <c r="OBA5" s="231"/>
      <c r="OBB5" s="231"/>
      <c r="OBC5" s="231"/>
      <c r="OBD5" s="231"/>
      <c r="OBE5" s="231"/>
      <c r="OBF5" s="231"/>
      <c r="OBG5" s="231"/>
      <c r="OBH5" s="231"/>
      <c r="OBI5" s="231"/>
      <c r="OBJ5" s="231"/>
      <c r="OBK5" s="231"/>
      <c r="OBL5" s="231"/>
      <c r="OBM5" s="231"/>
      <c r="OBN5" s="231"/>
      <c r="OBO5" s="231"/>
      <c r="OBP5" s="231"/>
      <c r="OBQ5" s="231"/>
      <c r="OBR5" s="231"/>
      <c r="OBS5" s="231"/>
      <c r="OBT5" s="231"/>
      <c r="OBU5" s="231"/>
      <c r="OBV5" s="231"/>
      <c r="OBW5" s="231"/>
      <c r="OBX5" s="231"/>
      <c r="OBY5" s="231"/>
      <c r="OBZ5" s="231"/>
      <c r="OCA5" s="231"/>
      <c r="OCB5" s="231"/>
      <c r="OCC5" s="231"/>
      <c r="OCD5" s="231"/>
      <c r="OCE5" s="231"/>
      <c r="OCF5" s="231"/>
      <c r="OCG5" s="231"/>
      <c r="OCH5" s="231"/>
      <c r="OCI5" s="231"/>
      <c r="OCJ5" s="231"/>
      <c r="OCK5" s="231"/>
      <c r="OCL5" s="231"/>
      <c r="OCM5" s="231"/>
      <c r="OCN5" s="231"/>
      <c r="OCO5" s="231"/>
      <c r="OCP5" s="231"/>
      <c r="OCQ5" s="231"/>
      <c r="OCR5" s="231"/>
      <c r="OCS5" s="231"/>
      <c r="OCT5" s="231"/>
      <c r="OCU5" s="231"/>
      <c r="OCV5" s="231"/>
      <c r="OCW5" s="231"/>
      <c r="OCX5" s="231"/>
      <c r="OCY5" s="231"/>
      <c r="OCZ5" s="231"/>
      <c r="ODA5" s="231"/>
      <c r="ODB5" s="231"/>
      <c r="ODC5" s="231"/>
      <c r="ODD5" s="231"/>
      <c r="ODE5" s="231"/>
      <c r="ODF5" s="231"/>
      <c r="ODG5" s="231"/>
      <c r="ODH5" s="231"/>
      <c r="ODI5" s="231"/>
      <c r="ODJ5" s="231"/>
      <c r="ODK5" s="231"/>
      <c r="ODL5" s="231"/>
      <c r="ODM5" s="231"/>
      <c r="ODN5" s="231"/>
      <c r="ODO5" s="231"/>
      <c r="ODP5" s="231"/>
      <c r="ODQ5" s="231"/>
      <c r="ODR5" s="231"/>
      <c r="ODS5" s="231"/>
      <c r="ODT5" s="231"/>
      <c r="ODU5" s="231"/>
      <c r="ODV5" s="231"/>
      <c r="ODW5" s="231"/>
      <c r="ODX5" s="231"/>
      <c r="ODY5" s="231"/>
      <c r="ODZ5" s="231"/>
      <c r="OEA5" s="231"/>
      <c r="OEB5" s="231"/>
      <c r="OEC5" s="231"/>
      <c r="OED5" s="231"/>
      <c r="OEE5" s="231"/>
      <c r="OEF5" s="231"/>
      <c r="OEG5" s="231"/>
      <c r="OEH5" s="231"/>
      <c r="OEI5" s="231"/>
      <c r="OEJ5" s="231"/>
      <c r="OEK5" s="231"/>
      <c r="OEL5" s="231"/>
      <c r="OEM5" s="231"/>
      <c r="OEN5" s="231"/>
      <c r="OEO5" s="231"/>
      <c r="OEP5" s="231"/>
      <c r="OEQ5" s="231"/>
      <c r="OER5" s="231"/>
      <c r="OES5" s="231"/>
      <c r="OET5" s="231"/>
      <c r="OEU5" s="231"/>
      <c r="OEV5" s="231"/>
      <c r="OEW5" s="231"/>
      <c r="OEX5" s="231"/>
      <c r="OEY5" s="231"/>
      <c r="OEZ5" s="231"/>
      <c r="OFA5" s="231"/>
      <c r="OFB5" s="231"/>
      <c r="OFC5" s="231"/>
      <c r="OFD5" s="231"/>
      <c r="OFE5" s="231"/>
      <c r="OFF5" s="231"/>
      <c r="OFG5" s="231"/>
      <c r="OFH5" s="231"/>
      <c r="OFI5" s="231"/>
      <c r="OFJ5" s="231"/>
      <c r="OFK5" s="231"/>
      <c r="OFL5" s="231"/>
      <c r="OFM5" s="231"/>
      <c r="OFN5" s="231"/>
      <c r="OFO5" s="231"/>
      <c r="OFP5" s="231"/>
      <c r="OFQ5" s="231"/>
      <c r="OFR5" s="231"/>
      <c r="OFS5" s="231"/>
      <c r="OFT5" s="231"/>
      <c r="OFU5" s="231"/>
      <c r="OFV5" s="231"/>
      <c r="OFW5" s="231"/>
      <c r="OFX5" s="231"/>
      <c r="OFY5" s="231"/>
      <c r="OFZ5" s="231"/>
      <c r="OGA5" s="231"/>
      <c r="OGB5" s="231"/>
      <c r="OGC5" s="231"/>
      <c r="OGD5" s="231"/>
      <c r="OGE5" s="231"/>
      <c r="OGF5" s="231"/>
      <c r="OGG5" s="231"/>
      <c r="OGH5" s="231"/>
      <c r="OGI5" s="231"/>
      <c r="OGJ5" s="231"/>
      <c r="OGK5" s="231"/>
      <c r="OGL5" s="231"/>
      <c r="OGM5" s="231"/>
      <c r="OGN5" s="231"/>
      <c r="OGO5" s="231"/>
      <c r="OGP5" s="231"/>
      <c r="OGQ5" s="231"/>
      <c r="OGR5" s="231"/>
      <c r="OGS5" s="231"/>
      <c r="OGT5" s="231"/>
      <c r="OGU5" s="231"/>
      <c r="OGV5" s="231"/>
      <c r="OGW5" s="231"/>
      <c r="OGX5" s="231"/>
      <c r="OGY5" s="231"/>
      <c r="OGZ5" s="231"/>
      <c r="OHA5" s="231"/>
      <c r="OHB5" s="231"/>
      <c r="OHC5" s="231"/>
      <c r="OHD5" s="231"/>
      <c r="OHE5" s="231"/>
      <c r="OHF5" s="231"/>
      <c r="OHG5" s="231"/>
      <c r="OHH5" s="231"/>
      <c r="OHI5" s="231"/>
      <c r="OHJ5" s="231"/>
      <c r="OHK5" s="231"/>
      <c r="OHL5" s="231"/>
      <c r="OHM5" s="231"/>
      <c r="OHN5" s="231"/>
      <c r="OHO5" s="231"/>
      <c r="OHP5" s="231"/>
      <c r="OHQ5" s="231"/>
      <c r="OHR5" s="231"/>
      <c r="OHS5" s="231"/>
      <c r="OHT5" s="231"/>
      <c r="OHU5" s="231"/>
      <c r="OHV5" s="231"/>
      <c r="OHW5" s="231"/>
      <c r="OHX5" s="231"/>
      <c r="OHY5" s="231"/>
      <c r="OHZ5" s="231"/>
      <c r="OIA5" s="231"/>
      <c r="OIB5" s="231"/>
      <c r="OIC5" s="231"/>
      <c r="OID5" s="231"/>
      <c r="OIE5" s="231"/>
      <c r="OIF5" s="231"/>
      <c r="OIG5" s="231"/>
      <c r="OIH5" s="231"/>
      <c r="OII5" s="231"/>
      <c r="OIJ5" s="231"/>
      <c r="OIK5" s="231"/>
      <c r="OIL5" s="231"/>
      <c r="OIM5" s="231"/>
      <c r="OIN5" s="231"/>
      <c r="OIO5" s="231"/>
      <c r="OIP5" s="231"/>
      <c r="OIQ5" s="231"/>
      <c r="OIR5" s="231"/>
      <c r="OIS5" s="231"/>
      <c r="OIT5" s="231"/>
      <c r="OIU5" s="231"/>
      <c r="OIV5" s="231"/>
      <c r="OIW5" s="231"/>
      <c r="OIX5" s="231"/>
      <c r="OIY5" s="231"/>
      <c r="OIZ5" s="231"/>
      <c r="OJA5" s="231"/>
      <c r="OJB5" s="231"/>
      <c r="OJC5" s="231"/>
      <c r="OJD5" s="231"/>
      <c r="OJE5" s="231"/>
      <c r="OJF5" s="231"/>
      <c r="OJG5" s="231"/>
      <c r="OJH5" s="231"/>
      <c r="OJI5" s="231"/>
      <c r="OJJ5" s="231"/>
      <c r="OJK5" s="231"/>
      <c r="OJL5" s="231"/>
      <c r="OJM5" s="231"/>
      <c r="OJN5" s="231"/>
      <c r="OJO5" s="231"/>
      <c r="OJP5" s="231"/>
      <c r="OJQ5" s="231"/>
      <c r="OJR5" s="231"/>
      <c r="OJS5" s="231"/>
      <c r="OJT5" s="231"/>
      <c r="OJU5" s="231"/>
      <c r="OJV5" s="231"/>
      <c r="OJW5" s="231"/>
      <c r="OJX5" s="231"/>
      <c r="OJY5" s="231"/>
      <c r="OJZ5" s="231"/>
      <c r="OKA5" s="231"/>
      <c r="OKB5" s="231"/>
      <c r="OKC5" s="231"/>
      <c r="OKD5" s="231"/>
      <c r="OKE5" s="231"/>
      <c r="OKF5" s="231"/>
      <c r="OKG5" s="231"/>
      <c r="OKH5" s="231"/>
      <c r="OKI5" s="231"/>
      <c r="OKJ5" s="231"/>
      <c r="OKK5" s="231"/>
      <c r="OKL5" s="231"/>
      <c r="OKM5" s="231"/>
      <c r="OKN5" s="231"/>
      <c r="OKO5" s="231"/>
      <c r="OKP5" s="231"/>
      <c r="OKQ5" s="231"/>
      <c r="OKR5" s="231"/>
      <c r="OKS5" s="231"/>
      <c r="OKT5" s="231"/>
      <c r="OKU5" s="231"/>
      <c r="OKV5" s="231"/>
      <c r="OKW5" s="231"/>
      <c r="OKX5" s="231"/>
      <c r="OKY5" s="231"/>
      <c r="OKZ5" s="231"/>
      <c r="OLA5" s="231"/>
      <c r="OLB5" s="231"/>
      <c r="OLC5" s="231"/>
      <c r="OLD5" s="231"/>
      <c r="OLE5" s="231"/>
      <c r="OLF5" s="231"/>
      <c r="OLG5" s="231"/>
      <c r="OLH5" s="231"/>
      <c r="OLI5" s="231"/>
      <c r="OLJ5" s="231"/>
      <c r="OLK5" s="231"/>
      <c r="OLL5" s="231"/>
      <c r="OLM5" s="231"/>
      <c r="OLN5" s="231"/>
      <c r="OLO5" s="231"/>
      <c r="OLP5" s="231"/>
      <c r="OLQ5" s="231"/>
      <c r="OLR5" s="231"/>
      <c r="OLS5" s="231"/>
      <c r="OLT5" s="231"/>
      <c r="OLU5" s="231"/>
      <c r="OLV5" s="231"/>
      <c r="OLW5" s="231"/>
      <c r="OLX5" s="231"/>
      <c r="OLY5" s="231"/>
      <c r="OLZ5" s="231"/>
      <c r="OMA5" s="231"/>
      <c r="OMB5" s="231"/>
      <c r="OMC5" s="231"/>
      <c r="OMD5" s="231"/>
      <c r="OME5" s="231"/>
      <c r="OMF5" s="231"/>
      <c r="OMG5" s="231"/>
      <c r="OMH5" s="231"/>
      <c r="OMI5" s="231"/>
      <c r="OMJ5" s="231"/>
      <c r="OMK5" s="231"/>
      <c r="OML5" s="231"/>
      <c r="OMM5" s="231"/>
      <c r="OMN5" s="231"/>
      <c r="OMO5" s="231"/>
      <c r="OMP5" s="231"/>
      <c r="OMQ5" s="231"/>
      <c r="OMR5" s="231"/>
      <c r="OMS5" s="231"/>
      <c r="OMT5" s="231"/>
      <c r="OMU5" s="231"/>
      <c r="OMV5" s="231"/>
      <c r="OMW5" s="231"/>
      <c r="OMX5" s="231"/>
      <c r="OMY5" s="231"/>
      <c r="OMZ5" s="231"/>
      <c r="ONA5" s="231"/>
      <c r="ONB5" s="231"/>
      <c r="ONC5" s="231"/>
      <c r="OND5" s="231"/>
      <c r="ONE5" s="231"/>
      <c r="ONF5" s="231"/>
      <c r="ONG5" s="231"/>
      <c r="ONH5" s="231"/>
      <c r="ONI5" s="231"/>
      <c r="ONJ5" s="231"/>
      <c r="ONK5" s="231"/>
      <c r="ONL5" s="231"/>
      <c r="ONM5" s="231"/>
      <c r="ONN5" s="231"/>
      <c r="ONO5" s="231"/>
      <c r="ONP5" s="231"/>
      <c r="ONQ5" s="231"/>
      <c r="ONR5" s="231"/>
      <c r="ONS5" s="231"/>
      <c r="ONT5" s="231"/>
      <c r="ONU5" s="231"/>
      <c r="ONV5" s="231"/>
      <c r="ONW5" s="231"/>
      <c r="ONX5" s="231"/>
      <c r="ONY5" s="231"/>
      <c r="ONZ5" s="231"/>
      <c r="OOA5" s="231"/>
      <c r="OOB5" s="231"/>
      <c r="OOC5" s="231"/>
      <c r="OOD5" s="231"/>
      <c r="OOE5" s="231"/>
      <c r="OOF5" s="231"/>
      <c r="OOG5" s="231"/>
      <c r="OOH5" s="231"/>
      <c r="OOI5" s="231"/>
      <c r="OOJ5" s="231"/>
      <c r="OOK5" s="231"/>
      <c r="OOL5" s="231"/>
      <c r="OOM5" s="231"/>
      <c r="OON5" s="231"/>
      <c r="OOO5" s="231"/>
      <c r="OOP5" s="231"/>
      <c r="OOQ5" s="231"/>
      <c r="OOR5" s="231"/>
      <c r="OOS5" s="231"/>
      <c r="OOT5" s="231"/>
      <c r="OOU5" s="231"/>
      <c r="OOV5" s="231"/>
      <c r="OOW5" s="231"/>
      <c r="OOX5" s="231"/>
      <c r="OOY5" s="231"/>
      <c r="OOZ5" s="231"/>
      <c r="OPA5" s="231"/>
      <c r="OPB5" s="231"/>
      <c r="OPC5" s="231"/>
      <c r="OPD5" s="231"/>
      <c r="OPE5" s="231"/>
      <c r="OPF5" s="231"/>
      <c r="OPG5" s="231"/>
      <c r="OPH5" s="231"/>
      <c r="OPI5" s="231"/>
      <c r="OPJ5" s="231"/>
      <c r="OPK5" s="231"/>
      <c r="OPL5" s="231"/>
      <c r="OPM5" s="231"/>
      <c r="OPN5" s="231"/>
      <c r="OPO5" s="231"/>
      <c r="OPP5" s="231"/>
      <c r="OPQ5" s="231"/>
      <c r="OPR5" s="231"/>
      <c r="OPS5" s="231"/>
      <c r="OPT5" s="231"/>
      <c r="OPU5" s="231"/>
      <c r="OPV5" s="231"/>
      <c r="OPW5" s="231"/>
      <c r="OPX5" s="231"/>
      <c r="OPY5" s="231"/>
      <c r="OPZ5" s="231"/>
      <c r="OQA5" s="231"/>
      <c r="OQB5" s="231"/>
      <c r="OQC5" s="231"/>
      <c r="OQD5" s="231"/>
      <c r="OQE5" s="231"/>
      <c r="OQF5" s="231"/>
      <c r="OQG5" s="231"/>
      <c r="OQH5" s="231"/>
      <c r="OQI5" s="231"/>
      <c r="OQJ5" s="231"/>
      <c r="OQK5" s="231"/>
      <c r="OQL5" s="231"/>
      <c r="OQM5" s="231"/>
      <c r="OQN5" s="231"/>
      <c r="OQO5" s="231"/>
      <c r="OQP5" s="231"/>
      <c r="OQQ5" s="231"/>
      <c r="OQR5" s="231"/>
      <c r="OQS5" s="231"/>
      <c r="OQT5" s="231"/>
      <c r="OQU5" s="231"/>
      <c r="OQV5" s="231"/>
      <c r="OQW5" s="231"/>
      <c r="OQX5" s="231"/>
      <c r="OQY5" s="231"/>
      <c r="OQZ5" s="231"/>
      <c r="ORA5" s="231"/>
      <c r="ORB5" s="231"/>
      <c r="ORC5" s="231"/>
      <c r="ORD5" s="231"/>
      <c r="ORE5" s="231"/>
      <c r="ORF5" s="231"/>
      <c r="ORG5" s="231"/>
      <c r="ORH5" s="231"/>
      <c r="ORI5" s="231"/>
      <c r="ORJ5" s="231"/>
      <c r="ORK5" s="231"/>
      <c r="ORL5" s="231"/>
      <c r="ORM5" s="231"/>
      <c r="ORN5" s="231"/>
      <c r="ORO5" s="231"/>
      <c r="ORP5" s="231"/>
      <c r="ORQ5" s="231"/>
      <c r="ORR5" s="231"/>
      <c r="ORS5" s="231"/>
      <c r="ORT5" s="231"/>
      <c r="ORU5" s="231"/>
      <c r="ORV5" s="231"/>
      <c r="ORW5" s="231"/>
      <c r="ORX5" s="231"/>
      <c r="ORY5" s="231"/>
      <c r="ORZ5" s="231"/>
      <c r="OSA5" s="231"/>
      <c r="OSB5" s="231"/>
      <c r="OSC5" s="231"/>
      <c r="OSD5" s="231"/>
      <c r="OSE5" s="231"/>
      <c r="OSF5" s="231"/>
      <c r="OSG5" s="231"/>
      <c r="OSH5" s="231"/>
      <c r="OSI5" s="231"/>
      <c r="OSJ5" s="231"/>
      <c r="OSK5" s="231"/>
      <c r="OSL5" s="231"/>
      <c r="OSM5" s="231"/>
      <c r="OSN5" s="231"/>
      <c r="OSO5" s="231"/>
      <c r="OSP5" s="231"/>
      <c r="OSQ5" s="231"/>
      <c r="OSR5" s="231"/>
      <c r="OSS5" s="231"/>
      <c r="OST5" s="231"/>
      <c r="OSU5" s="231"/>
      <c r="OSV5" s="231"/>
      <c r="OSW5" s="231"/>
      <c r="OSX5" s="231"/>
      <c r="OSY5" s="231"/>
      <c r="OSZ5" s="231"/>
      <c r="OTA5" s="231"/>
      <c r="OTB5" s="231"/>
      <c r="OTC5" s="231"/>
      <c r="OTD5" s="231"/>
      <c r="OTE5" s="231"/>
      <c r="OTF5" s="231"/>
      <c r="OTG5" s="231"/>
      <c r="OTH5" s="231"/>
      <c r="OTI5" s="231"/>
      <c r="OTJ5" s="231"/>
      <c r="OTK5" s="231"/>
      <c r="OTL5" s="231"/>
      <c r="OTM5" s="231"/>
      <c r="OTN5" s="231"/>
      <c r="OTO5" s="231"/>
      <c r="OTP5" s="231"/>
      <c r="OTQ5" s="231"/>
      <c r="OTR5" s="231"/>
      <c r="OTS5" s="231"/>
      <c r="OTT5" s="231"/>
      <c r="OTU5" s="231"/>
      <c r="OTV5" s="231"/>
      <c r="OTW5" s="231"/>
      <c r="OTX5" s="231"/>
      <c r="OTY5" s="231"/>
      <c r="OTZ5" s="231"/>
      <c r="OUA5" s="231"/>
      <c r="OUB5" s="231"/>
      <c r="OUC5" s="231"/>
      <c r="OUD5" s="231"/>
      <c r="OUE5" s="231"/>
      <c r="OUF5" s="231"/>
      <c r="OUG5" s="231"/>
      <c r="OUH5" s="231"/>
      <c r="OUI5" s="231"/>
      <c r="OUJ5" s="231"/>
      <c r="OUK5" s="231"/>
      <c r="OUL5" s="231"/>
      <c r="OUM5" s="231"/>
      <c r="OUN5" s="231"/>
      <c r="OUO5" s="231"/>
      <c r="OUP5" s="231"/>
      <c r="OUQ5" s="231"/>
      <c r="OUR5" s="231"/>
      <c r="OUS5" s="231"/>
      <c r="OUT5" s="231"/>
      <c r="OUU5" s="231"/>
      <c r="OUV5" s="231"/>
      <c r="OUW5" s="231"/>
      <c r="OUX5" s="231"/>
      <c r="OUY5" s="231"/>
      <c r="OUZ5" s="231"/>
      <c r="OVA5" s="231"/>
      <c r="OVB5" s="231"/>
      <c r="OVC5" s="231"/>
      <c r="OVD5" s="231"/>
      <c r="OVE5" s="231"/>
      <c r="OVF5" s="231"/>
      <c r="OVG5" s="231"/>
      <c r="OVH5" s="231"/>
      <c r="OVI5" s="231"/>
      <c r="OVJ5" s="231"/>
      <c r="OVK5" s="231"/>
      <c r="OVL5" s="231"/>
      <c r="OVM5" s="231"/>
      <c r="OVN5" s="231"/>
      <c r="OVO5" s="231"/>
      <c r="OVP5" s="231"/>
      <c r="OVQ5" s="231"/>
      <c r="OVR5" s="231"/>
      <c r="OVS5" s="231"/>
      <c r="OVT5" s="231"/>
      <c r="OVU5" s="231"/>
      <c r="OVV5" s="231"/>
      <c r="OVW5" s="231"/>
      <c r="OVX5" s="231"/>
      <c r="OVY5" s="231"/>
      <c r="OVZ5" s="231"/>
      <c r="OWA5" s="231"/>
      <c r="OWB5" s="231"/>
      <c r="OWC5" s="231"/>
      <c r="OWD5" s="231"/>
      <c r="OWE5" s="231"/>
      <c r="OWF5" s="231"/>
      <c r="OWG5" s="231"/>
      <c r="OWH5" s="231"/>
      <c r="OWI5" s="231"/>
      <c r="OWJ5" s="231"/>
      <c r="OWK5" s="231"/>
      <c r="OWL5" s="231"/>
      <c r="OWM5" s="231"/>
      <c r="OWN5" s="231"/>
      <c r="OWO5" s="231"/>
      <c r="OWP5" s="231"/>
      <c r="OWQ5" s="231"/>
      <c r="OWR5" s="231"/>
      <c r="OWS5" s="231"/>
      <c r="OWT5" s="231"/>
      <c r="OWU5" s="231"/>
      <c r="OWV5" s="231"/>
      <c r="OWW5" s="231"/>
      <c r="OWX5" s="231"/>
      <c r="OWY5" s="231"/>
      <c r="OWZ5" s="231"/>
      <c r="OXA5" s="231"/>
      <c r="OXB5" s="231"/>
      <c r="OXC5" s="231"/>
      <c r="OXD5" s="231"/>
      <c r="OXE5" s="231"/>
      <c r="OXF5" s="231"/>
      <c r="OXG5" s="231"/>
      <c r="OXH5" s="231"/>
      <c r="OXI5" s="231"/>
      <c r="OXJ5" s="231"/>
      <c r="OXK5" s="231"/>
      <c r="OXL5" s="231"/>
      <c r="OXM5" s="231"/>
      <c r="OXN5" s="231"/>
      <c r="OXO5" s="231"/>
      <c r="OXP5" s="231"/>
      <c r="OXQ5" s="231"/>
      <c r="OXR5" s="231"/>
      <c r="OXS5" s="231"/>
      <c r="OXT5" s="231"/>
      <c r="OXU5" s="231"/>
      <c r="OXV5" s="231"/>
      <c r="OXW5" s="231"/>
      <c r="OXX5" s="231"/>
      <c r="OXY5" s="231"/>
      <c r="OXZ5" s="231"/>
      <c r="OYA5" s="231"/>
      <c r="OYB5" s="231"/>
      <c r="OYC5" s="231"/>
      <c r="OYD5" s="231"/>
      <c r="OYE5" s="231"/>
      <c r="OYF5" s="231"/>
      <c r="OYG5" s="231"/>
      <c r="OYH5" s="231"/>
      <c r="OYI5" s="231"/>
      <c r="OYJ5" s="231"/>
      <c r="OYK5" s="231"/>
      <c r="OYL5" s="231"/>
      <c r="OYM5" s="231"/>
      <c r="OYN5" s="231"/>
      <c r="OYO5" s="231"/>
      <c r="OYP5" s="231"/>
      <c r="OYQ5" s="231"/>
      <c r="OYR5" s="231"/>
      <c r="OYS5" s="231"/>
      <c r="OYT5" s="231"/>
      <c r="OYU5" s="231"/>
      <c r="OYV5" s="231"/>
      <c r="OYW5" s="231"/>
      <c r="OYX5" s="231"/>
      <c r="OYY5" s="231"/>
      <c r="OYZ5" s="231"/>
      <c r="OZA5" s="231"/>
      <c r="OZB5" s="231"/>
      <c r="OZC5" s="231"/>
      <c r="OZD5" s="231"/>
      <c r="OZE5" s="231"/>
      <c r="OZF5" s="231"/>
      <c r="OZG5" s="231"/>
      <c r="OZH5" s="231"/>
      <c r="OZI5" s="231"/>
      <c r="OZJ5" s="231"/>
      <c r="OZK5" s="231"/>
      <c r="OZL5" s="231"/>
      <c r="OZM5" s="231"/>
      <c r="OZN5" s="231"/>
      <c r="OZO5" s="231"/>
      <c r="OZP5" s="231"/>
      <c r="OZQ5" s="231"/>
      <c r="OZR5" s="231"/>
      <c r="OZS5" s="231"/>
      <c r="OZT5" s="231"/>
      <c r="OZU5" s="231"/>
      <c r="OZV5" s="231"/>
      <c r="OZW5" s="231"/>
      <c r="OZX5" s="231"/>
      <c r="OZY5" s="231"/>
      <c r="OZZ5" s="231"/>
      <c r="PAA5" s="231"/>
      <c r="PAB5" s="231"/>
      <c r="PAC5" s="231"/>
      <c r="PAD5" s="231"/>
      <c r="PAE5" s="231"/>
      <c r="PAF5" s="231"/>
      <c r="PAG5" s="231"/>
      <c r="PAH5" s="231"/>
      <c r="PAI5" s="231"/>
      <c r="PAJ5" s="231"/>
      <c r="PAK5" s="231"/>
      <c r="PAL5" s="231"/>
      <c r="PAM5" s="231"/>
      <c r="PAN5" s="231"/>
      <c r="PAO5" s="231"/>
      <c r="PAP5" s="231"/>
      <c r="PAQ5" s="231"/>
      <c r="PAR5" s="231"/>
      <c r="PAS5" s="231"/>
      <c r="PAT5" s="231"/>
      <c r="PAU5" s="231"/>
      <c r="PAV5" s="231"/>
      <c r="PAW5" s="231"/>
      <c r="PAX5" s="231"/>
      <c r="PAY5" s="231"/>
      <c r="PAZ5" s="231"/>
      <c r="PBA5" s="231"/>
      <c r="PBB5" s="231"/>
      <c r="PBC5" s="231"/>
      <c r="PBD5" s="231"/>
      <c r="PBE5" s="231"/>
      <c r="PBF5" s="231"/>
      <c r="PBG5" s="231"/>
      <c r="PBH5" s="231"/>
      <c r="PBI5" s="231"/>
      <c r="PBJ5" s="231"/>
      <c r="PBK5" s="231"/>
      <c r="PBL5" s="231"/>
      <c r="PBM5" s="231"/>
      <c r="PBN5" s="231"/>
      <c r="PBO5" s="231"/>
      <c r="PBP5" s="231"/>
      <c r="PBQ5" s="231"/>
      <c r="PBR5" s="231"/>
      <c r="PBS5" s="231"/>
      <c r="PBT5" s="231"/>
      <c r="PBU5" s="231"/>
      <c r="PBV5" s="231"/>
      <c r="PBW5" s="231"/>
      <c r="PBX5" s="231"/>
      <c r="PBY5" s="231"/>
      <c r="PBZ5" s="231"/>
      <c r="PCA5" s="231"/>
      <c r="PCB5" s="231"/>
      <c r="PCC5" s="231"/>
      <c r="PCD5" s="231"/>
      <c r="PCE5" s="231"/>
      <c r="PCF5" s="231"/>
      <c r="PCG5" s="231"/>
      <c r="PCH5" s="231"/>
      <c r="PCI5" s="231"/>
      <c r="PCJ5" s="231"/>
      <c r="PCK5" s="231"/>
      <c r="PCL5" s="231"/>
      <c r="PCM5" s="231"/>
      <c r="PCN5" s="231"/>
      <c r="PCO5" s="231"/>
      <c r="PCP5" s="231"/>
      <c r="PCQ5" s="231"/>
      <c r="PCR5" s="231"/>
      <c r="PCS5" s="231"/>
      <c r="PCT5" s="231"/>
      <c r="PCU5" s="231"/>
      <c r="PCV5" s="231"/>
      <c r="PCW5" s="231"/>
      <c r="PCX5" s="231"/>
      <c r="PCY5" s="231"/>
      <c r="PCZ5" s="231"/>
      <c r="PDA5" s="231"/>
      <c r="PDB5" s="231"/>
      <c r="PDC5" s="231"/>
      <c r="PDD5" s="231"/>
      <c r="PDE5" s="231"/>
      <c r="PDF5" s="231"/>
      <c r="PDG5" s="231"/>
      <c r="PDH5" s="231"/>
      <c r="PDI5" s="231"/>
      <c r="PDJ5" s="231"/>
      <c r="PDK5" s="231"/>
      <c r="PDL5" s="231"/>
      <c r="PDM5" s="231"/>
      <c r="PDN5" s="231"/>
      <c r="PDO5" s="231"/>
      <c r="PDP5" s="231"/>
      <c r="PDQ5" s="231"/>
      <c r="PDR5" s="231"/>
      <c r="PDS5" s="231"/>
      <c r="PDT5" s="231"/>
      <c r="PDU5" s="231"/>
      <c r="PDV5" s="231"/>
      <c r="PDW5" s="231"/>
      <c r="PDX5" s="231"/>
      <c r="PDY5" s="231"/>
      <c r="PDZ5" s="231"/>
      <c r="PEA5" s="231"/>
      <c r="PEB5" s="231"/>
      <c r="PEC5" s="231"/>
      <c r="PED5" s="231"/>
      <c r="PEE5" s="231"/>
      <c r="PEF5" s="231"/>
      <c r="PEG5" s="231"/>
      <c r="PEH5" s="231"/>
      <c r="PEI5" s="231"/>
      <c r="PEJ5" s="231"/>
      <c r="PEK5" s="231"/>
      <c r="PEL5" s="231"/>
      <c r="PEM5" s="231"/>
      <c r="PEN5" s="231"/>
      <c r="PEO5" s="231"/>
      <c r="PEP5" s="231"/>
      <c r="PEQ5" s="231"/>
      <c r="PER5" s="231"/>
      <c r="PES5" s="231"/>
      <c r="PET5" s="231"/>
      <c r="PEU5" s="231"/>
      <c r="PEV5" s="231"/>
      <c r="PEW5" s="231"/>
      <c r="PEX5" s="231"/>
      <c r="PEY5" s="231"/>
      <c r="PEZ5" s="231"/>
      <c r="PFA5" s="231"/>
      <c r="PFB5" s="231"/>
      <c r="PFC5" s="231"/>
      <c r="PFD5" s="231"/>
      <c r="PFE5" s="231"/>
      <c r="PFF5" s="231"/>
      <c r="PFG5" s="231"/>
      <c r="PFH5" s="231"/>
      <c r="PFI5" s="231"/>
      <c r="PFJ5" s="231"/>
      <c r="PFK5" s="231"/>
      <c r="PFL5" s="231"/>
      <c r="PFM5" s="231"/>
      <c r="PFN5" s="231"/>
      <c r="PFO5" s="231"/>
      <c r="PFP5" s="231"/>
      <c r="PFQ5" s="231"/>
      <c r="PFR5" s="231"/>
      <c r="PFS5" s="231"/>
      <c r="PFT5" s="231"/>
      <c r="PFU5" s="231"/>
      <c r="PFV5" s="231"/>
      <c r="PFW5" s="231"/>
      <c r="PFX5" s="231"/>
      <c r="PFY5" s="231"/>
      <c r="PFZ5" s="231"/>
      <c r="PGA5" s="231"/>
      <c r="PGB5" s="231"/>
      <c r="PGC5" s="231"/>
      <c r="PGD5" s="231"/>
      <c r="PGE5" s="231"/>
      <c r="PGF5" s="231"/>
      <c r="PGG5" s="231"/>
      <c r="PGH5" s="231"/>
      <c r="PGI5" s="231"/>
      <c r="PGJ5" s="231"/>
      <c r="PGK5" s="231"/>
      <c r="PGL5" s="231"/>
      <c r="PGM5" s="231"/>
      <c r="PGN5" s="231"/>
      <c r="PGO5" s="231"/>
      <c r="PGP5" s="231"/>
      <c r="PGQ5" s="231"/>
      <c r="PGR5" s="231"/>
      <c r="PGS5" s="231"/>
      <c r="PGT5" s="231"/>
      <c r="PGU5" s="231"/>
      <c r="PGV5" s="231"/>
      <c r="PGW5" s="231"/>
      <c r="PGX5" s="231"/>
      <c r="PGY5" s="231"/>
      <c r="PGZ5" s="231"/>
      <c r="PHA5" s="231"/>
      <c r="PHB5" s="231"/>
      <c r="PHC5" s="231"/>
      <c r="PHD5" s="231"/>
      <c r="PHE5" s="231"/>
      <c r="PHF5" s="231"/>
      <c r="PHG5" s="231"/>
      <c r="PHH5" s="231"/>
      <c r="PHI5" s="231"/>
      <c r="PHJ5" s="231"/>
      <c r="PHK5" s="231"/>
      <c r="PHL5" s="231"/>
      <c r="PHM5" s="231"/>
      <c r="PHN5" s="231"/>
      <c r="PHO5" s="231"/>
      <c r="PHP5" s="231"/>
      <c r="PHQ5" s="231"/>
      <c r="PHR5" s="231"/>
      <c r="PHS5" s="231"/>
      <c r="PHT5" s="231"/>
      <c r="PHU5" s="231"/>
      <c r="PHV5" s="231"/>
      <c r="PHW5" s="231"/>
      <c r="PHX5" s="231"/>
      <c r="PHY5" s="231"/>
      <c r="PHZ5" s="231"/>
      <c r="PIA5" s="231"/>
      <c r="PIB5" s="231"/>
      <c r="PIC5" s="231"/>
      <c r="PID5" s="231"/>
      <c r="PIE5" s="231"/>
      <c r="PIF5" s="231"/>
      <c r="PIG5" s="231"/>
      <c r="PIH5" s="231"/>
      <c r="PII5" s="231"/>
      <c r="PIJ5" s="231"/>
      <c r="PIK5" s="231"/>
      <c r="PIL5" s="231"/>
      <c r="PIM5" s="231"/>
      <c r="PIN5" s="231"/>
      <c r="PIO5" s="231"/>
      <c r="PIP5" s="231"/>
      <c r="PIQ5" s="231"/>
      <c r="PIR5" s="231"/>
      <c r="PIS5" s="231"/>
      <c r="PIT5" s="231"/>
      <c r="PIU5" s="231"/>
      <c r="PIV5" s="231"/>
      <c r="PIW5" s="231"/>
      <c r="PIX5" s="231"/>
      <c r="PIY5" s="231"/>
      <c r="PIZ5" s="231"/>
      <c r="PJA5" s="231"/>
      <c r="PJB5" s="231"/>
      <c r="PJC5" s="231"/>
      <c r="PJD5" s="231"/>
      <c r="PJE5" s="231"/>
      <c r="PJF5" s="231"/>
      <c r="PJG5" s="231"/>
      <c r="PJH5" s="231"/>
      <c r="PJI5" s="231"/>
      <c r="PJJ5" s="231"/>
      <c r="PJK5" s="231"/>
      <c r="PJL5" s="231"/>
      <c r="PJM5" s="231"/>
      <c r="PJN5" s="231"/>
      <c r="PJO5" s="231"/>
      <c r="PJP5" s="231"/>
      <c r="PJQ5" s="231"/>
      <c r="PJR5" s="231"/>
      <c r="PJS5" s="231"/>
      <c r="PJT5" s="231"/>
      <c r="PJU5" s="231"/>
      <c r="PJV5" s="231"/>
      <c r="PJW5" s="231"/>
      <c r="PJX5" s="231"/>
      <c r="PJY5" s="231"/>
      <c r="PJZ5" s="231"/>
      <c r="PKA5" s="231"/>
      <c r="PKB5" s="231"/>
      <c r="PKC5" s="231"/>
      <c r="PKD5" s="231"/>
      <c r="PKE5" s="231"/>
      <c r="PKF5" s="231"/>
      <c r="PKG5" s="231"/>
      <c r="PKH5" s="231"/>
      <c r="PKI5" s="231"/>
      <c r="PKJ5" s="231"/>
      <c r="PKK5" s="231"/>
      <c r="PKL5" s="231"/>
      <c r="PKM5" s="231"/>
      <c r="PKN5" s="231"/>
      <c r="PKO5" s="231"/>
      <c r="PKP5" s="231"/>
      <c r="PKQ5" s="231"/>
      <c r="PKR5" s="231"/>
      <c r="PKS5" s="231"/>
      <c r="PKT5" s="231"/>
      <c r="PKU5" s="231"/>
      <c r="PKV5" s="231"/>
      <c r="PKW5" s="231"/>
      <c r="PKX5" s="231"/>
      <c r="PKY5" s="231"/>
      <c r="PKZ5" s="231"/>
      <c r="PLA5" s="231"/>
      <c r="PLB5" s="231"/>
      <c r="PLC5" s="231"/>
      <c r="PLD5" s="231"/>
      <c r="PLE5" s="231"/>
      <c r="PLF5" s="231"/>
      <c r="PLG5" s="231"/>
      <c r="PLH5" s="231"/>
      <c r="PLI5" s="231"/>
      <c r="PLJ5" s="231"/>
      <c r="PLK5" s="231"/>
      <c r="PLL5" s="231"/>
      <c r="PLM5" s="231"/>
      <c r="PLN5" s="231"/>
      <c r="PLO5" s="231"/>
      <c r="PLP5" s="231"/>
      <c r="PLQ5" s="231"/>
      <c r="PLR5" s="231"/>
      <c r="PLS5" s="231"/>
      <c r="PLT5" s="231"/>
      <c r="PLU5" s="231"/>
      <c r="PLV5" s="231"/>
      <c r="PLW5" s="231"/>
      <c r="PLX5" s="231"/>
      <c r="PLY5" s="231"/>
      <c r="PLZ5" s="231"/>
      <c r="PMA5" s="231"/>
      <c r="PMB5" s="231"/>
      <c r="PMC5" s="231"/>
      <c r="PMD5" s="231"/>
      <c r="PME5" s="231"/>
      <c r="PMF5" s="231"/>
      <c r="PMG5" s="231"/>
      <c r="PMH5" s="231"/>
      <c r="PMI5" s="231"/>
      <c r="PMJ5" s="231"/>
      <c r="PMK5" s="231"/>
      <c r="PML5" s="231"/>
      <c r="PMM5" s="231"/>
      <c r="PMN5" s="231"/>
      <c r="PMO5" s="231"/>
      <c r="PMP5" s="231"/>
      <c r="PMQ5" s="231"/>
      <c r="PMR5" s="231"/>
      <c r="PMS5" s="231"/>
      <c r="PMT5" s="231"/>
      <c r="PMU5" s="231"/>
      <c r="PMV5" s="231"/>
      <c r="PMW5" s="231"/>
      <c r="PMX5" s="231"/>
      <c r="PMY5" s="231"/>
      <c r="PMZ5" s="231"/>
      <c r="PNA5" s="231"/>
      <c r="PNB5" s="231"/>
      <c r="PNC5" s="231"/>
      <c r="PND5" s="231"/>
      <c r="PNE5" s="231"/>
      <c r="PNF5" s="231"/>
      <c r="PNG5" s="231"/>
      <c r="PNH5" s="231"/>
      <c r="PNI5" s="231"/>
      <c r="PNJ5" s="231"/>
      <c r="PNK5" s="231"/>
      <c r="PNL5" s="231"/>
      <c r="PNM5" s="231"/>
      <c r="PNN5" s="231"/>
      <c r="PNO5" s="231"/>
      <c r="PNP5" s="231"/>
      <c r="PNQ5" s="231"/>
      <c r="PNR5" s="231"/>
      <c r="PNS5" s="231"/>
      <c r="PNT5" s="231"/>
      <c r="PNU5" s="231"/>
      <c r="PNV5" s="231"/>
      <c r="PNW5" s="231"/>
      <c r="PNX5" s="231"/>
      <c r="PNY5" s="231"/>
      <c r="PNZ5" s="231"/>
      <c r="POA5" s="231"/>
      <c r="POB5" s="231"/>
      <c r="POC5" s="231"/>
      <c r="POD5" s="231"/>
      <c r="POE5" s="231"/>
      <c r="POF5" s="231"/>
      <c r="POG5" s="231"/>
      <c r="POH5" s="231"/>
      <c r="POI5" s="231"/>
      <c r="POJ5" s="231"/>
      <c r="POK5" s="231"/>
      <c r="POL5" s="231"/>
      <c r="POM5" s="231"/>
      <c r="PON5" s="231"/>
      <c r="POO5" s="231"/>
      <c r="POP5" s="231"/>
      <c r="POQ5" s="231"/>
      <c r="POR5" s="231"/>
      <c r="POS5" s="231"/>
      <c r="POT5" s="231"/>
      <c r="POU5" s="231"/>
      <c r="POV5" s="231"/>
      <c r="POW5" s="231"/>
      <c r="POX5" s="231"/>
      <c r="POY5" s="231"/>
      <c r="POZ5" s="231"/>
      <c r="PPA5" s="231"/>
      <c r="PPB5" s="231"/>
      <c r="PPC5" s="231"/>
      <c r="PPD5" s="231"/>
      <c r="PPE5" s="231"/>
      <c r="PPF5" s="231"/>
      <c r="PPG5" s="231"/>
      <c r="PPH5" s="231"/>
      <c r="PPI5" s="231"/>
      <c r="PPJ5" s="231"/>
      <c r="PPK5" s="231"/>
      <c r="PPL5" s="231"/>
      <c r="PPM5" s="231"/>
      <c r="PPN5" s="231"/>
      <c r="PPO5" s="231"/>
      <c r="PPP5" s="231"/>
      <c r="PPQ5" s="231"/>
      <c r="PPR5" s="231"/>
      <c r="PPS5" s="231"/>
      <c r="PPT5" s="231"/>
      <c r="PPU5" s="231"/>
      <c r="PPV5" s="231"/>
      <c r="PPW5" s="231"/>
      <c r="PPX5" s="231"/>
      <c r="PPY5" s="231"/>
      <c r="PPZ5" s="231"/>
      <c r="PQA5" s="231"/>
      <c r="PQB5" s="231"/>
      <c r="PQC5" s="231"/>
      <c r="PQD5" s="231"/>
      <c r="PQE5" s="231"/>
      <c r="PQF5" s="231"/>
      <c r="PQG5" s="231"/>
      <c r="PQH5" s="231"/>
      <c r="PQI5" s="231"/>
      <c r="PQJ5" s="231"/>
      <c r="PQK5" s="231"/>
      <c r="PQL5" s="231"/>
      <c r="PQM5" s="231"/>
      <c r="PQN5" s="231"/>
      <c r="PQO5" s="231"/>
      <c r="PQP5" s="231"/>
      <c r="PQQ5" s="231"/>
      <c r="PQR5" s="231"/>
      <c r="PQS5" s="231"/>
      <c r="PQT5" s="231"/>
      <c r="PQU5" s="231"/>
      <c r="PQV5" s="231"/>
      <c r="PQW5" s="231"/>
      <c r="PQX5" s="231"/>
      <c r="PQY5" s="231"/>
      <c r="PQZ5" s="231"/>
      <c r="PRA5" s="231"/>
      <c r="PRB5" s="231"/>
      <c r="PRC5" s="231"/>
      <c r="PRD5" s="231"/>
      <c r="PRE5" s="231"/>
      <c r="PRF5" s="231"/>
      <c r="PRG5" s="231"/>
      <c r="PRH5" s="231"/>
      <c r="PRI5" s="231"/>
      <c r="PRJ5" s="231"/>
      <c r="PRK5" s="231"/>
      <c r="PRL5" s="231"/>
      <c r="PRM5" s="231"/>
      <c r="PRN5" s="231"/>
      <c r="PRO5" s="231"/>
      <c r="PRP5" s="231"/>
      <c r="PRQ5" s="231"/>
      <c r="PRR5" s="231"/>
      <c r="PRS5" s="231"/>
      <c r="PRT5" s="231"/>
      <c r="PRU5" s="231"/>
      <c r="PRV5" s="231"/>
      <c r="PRW5" s="231"/>
      <c r="PRX5" s="231"/>
      <c r="PRY5" s="231"/>
      <c r="PRZ5" s="231"/>
      <c r="PSA5" s="231"/>
      <c r="PSB5" s="231"/>
      <c r="PSC5" s="231"/>
      <c r="PSD5" s="231"/>
      <c r="PSE5" s="231"/>
      <c r="PSF5" s="231"/>
      <c r="PSG5" s="231"/>
      <c r="PSH5" s="231"/>
      <c r="PSI5" s="231"/>
      <c r="PSJ5" s="231"/>
      <c r="PSK5" s="231"/>
      <c r="PSL5" s="231"/>
      <c r="PSM5" s="231"/>
      <c r="PSN5" s="231"/>
      <c r="PSO5" s="231"/>
      <c r="PSP5" s="231"/>
      <c r="PSQ5" s="231"/>
      <c r="PSR5" s="231"/>
      <c r="PSS5" s="231"/>
      <c r="PST5" s="231"/>
      <c r="PSU5" s="231"/>
      <c r="PSV5" s="231"/>
      <c r="PSW5" s="231"/>
      <c r="PSX5" s="231"/>
      <c r="PSY5" s="231"/>
      <c r="PSZ5" s="231"/>
      <c r="PTA5" s="231"/>
      <c r="PTB5" s="231"/>
      <c r="PTC5" s="231"/>
      <c r="PTD5" s="231"/>
      <c r="PTE5" s="231"/>
      <c r="PTF5" s="231"/>
      <c r="PTG5" s="231"/>
      <c r="PTH5" s="231"/>
      <c r="PTI5" s="231"/>
      <c r="PTJ5" s="231"/>
      <c r="PTK5" s="231"/>
      <c r="PTL5" s="231"/>
      <c r="PTM5" s="231"/>
      <c r="PTN5" s="231"/>
      <c r="PTO5" s="231"/>
      <c r="PTP5" s="231"/>
      <c r="PTQ5" s="231"/>
      <c r="PTR5" s="231"/>
      <c r="PTS5" s="231"/>
      <c r="PTT5" s="231"/>
      <c r="PTU5" s="231"/>
      <c r="PTV5" s="231"/>
      <c r="PTW5" s="231"/>
      <c r="PTX5" s="231"/>
      <c r="PTY5" s="231"/>
      <c r="PTZ5" s="231"/>
      <c r="PUA5" s="231"/>
      <c r="PUB5" s="231"/>
      <c r="PUC5" s="231"/>
      <c r="PUD5" s="231"/>
      <c r="PUE5" s="231"/>
      <c r="PUF5" s="231"/>
      <c r="PUG5" s="231"/>
      <c r="PUH5" s="231"/>
      <c r="PUI5" s="231"/>
      <c r="PUJ5" s="231"/>
      <c r="PUK5" s="231"/>
      <c r="PUL5" s="231"/>
      <c r="PUM5" s="231"/>
      <c r="PUN5" s="231"/>
      <c r="PUO5" s="231"/>
      <c r="PUP5" s="231"/>
      <c r="PUQ5" s="231"/>
      <c r="PUR5" s="231"/>
      <c r="PUS5" s="231"/>
      <c r="PUT5" s="231"/>
      <c r="PUU5" s="231"/>
      <c r="PUV5" s="231"/>
      <c r="PUW5" s="231"/>
      <c r="PUX5" s="231"/>
      <c r="PUY5" s="231"/>
      <c r="PUZ5" s="231"/>
      <c r="PVA5" s="231"/>
      <c r="PVB5" s="231"/>
      <c r="PVC5" s="231"/>
      <c r="PVD5" s="231"/>
      <c r="PVE5" s="231"/>
      <c r="PVF5" s="231"/>
      <c r="PVG5" s="231"/>
      <c r="PVH5" s="231"/>
      <c r="PVI5" s="231"/>
      <c r="PVJ5" s="231"/>
      <c r="PVK5" s="231"/>
      <c r="PVL5" s="231"/>
      <c r="PVM5" s="231"/>
      <c r="PVN5" s="231"/>
      <c r="PVO5" s="231"/>
      <c r="PVP5" s="231"/>
      <c r="PVQ5" s="231"/>
      <c r="PVR5" s="231"/>
      <c r="PVS5" s="231"/>
      <c r="PVT5" s="231"/>
      <c r="PVU5" s="231"/>
      <c r="PVV5" s="231"/>
      <c r="PVW5" s="231"/>
      <c r="PVX5" s="231"/>
      <c r="PVY5" s="231"/>
      <c r="PVZ5" s="231"/>
      <c r="PWA5" s="231"/>
      <c r="PWB5" s="231"/>
      <c r="PWC5" s="231"/>
      <c r="PWD5" s="231"/>
      <c r="PWE5" s="231"/>
      <c r="PWF5" s="231"/>
      <c r="PWG5" s="231"/>
      <c r="PWH5" s="231"/>
      <c r="PWI5" s="231"/>
      <c r="PWJ5" s="231"/>
      <c r="PWK5" s="231"/>
      <c r="PWL5" s="231"/>
      <c r="PWM5" s="231"/>
      <c r="PWN5" s="231"/>
      <c r="PWO5" s="231"/>
      <c r="PWP5" s="231"/>
      <c r="PWQ5" s="231"/>
      <c r="PWR5" s="231"/>
      <c r="PWS5" s="231"/>
      <c r="PWT5" s="231"/>
      <c r="PWU5" s="231"/>
      <c r="PWV5" s="231"/>
      <c r="PWW5" s="231"/>
      <c r="PWX5" s="231"/>
      <c r="PWY5" s="231"/>
      <c r="PWZ5" s="231"/>
      <c r="PXA5" s="231"/>
      <c r="PXB5" s="231"/>
      <c r="PXC5" s="231"/>
      <c r="PXD5" s="231"/>
      <c r="PXE5" s="231"/>
      <c r="PXF5" s="231"/>
      <c r="PXG5" s="231"/>
      <c r="PXH5" s="231"/>
      <c r="PXI5" s="231"/>
      <c r="PXJ5" s="231"/>
      <c r="PXK5" s="231"/>
      <c r="PXL5" s="231"/>
      <c r="PXM5" s="231"/>
      <c r="PXN5" s="231"/>
      <c r="PXO5" s="231"/>
      <c r="PXP5" s="231"/>
      <c r="PXQ5" s="231"/>
      <c r="PXR5" s="231"/>
      <c r="PXS5" s="231"/>
      <c r="PXT5" s="231"/>
      <c r="PXU5" s="231"/>
      <c r="PXV5" s="231"/>
      <c r="PXW5" s="231"/>
      <c r="PXX5" s="231"/>
      <c r="PXY5" s="231"/>
      <c r="PXZ5" s="231"/>
      <c r="PYA5" s="231"/>
      <c r="PYB5" s="231"/>
      <c r="PYC5" s="231"/>
      <c r="PYD5" s="231"/>
      <c r="PYE5" s="231"/>
      <c r="PYF5" s="231"/>
      <c r="PYG5" s="231"/>
      <c r="PYH5" s="231"/>
      <c r="PYI5" s="231"/>
      <c r="PYJ5" s="231"/>
      <c r="PYK5" s="231"/>
      <c r="PYL5" s="231"/>
      <c r="PYM5" s="231"/>
      <c r="PYN5" s="231"/>
      <c r="PYO5" s="231"/>
      <c r="PYP5" s="231"/>
      <c r="PYQ5" s="231"/>
      <c r="PYR5" s="231"/>
      <c r="PYS5" s="231"/>
      <c r="PYT5" s="231"/>
      <c r="PYU5" s="231"/>
      <c r="PYV5" s="231"/>
      <c r="PYW5" s="231"/>
      <c r="PYX5" s="231"/>
      <c r="PYY5" s="231"/>
      <c r="PYZ5" s="231"/>
      <c r="PZA5" s="231"/>
      <c r="PZB5" s="231"/>
      <c r="PZC5" s="231"/>
      <c r="PZD5" s="231"/>
      <c r="PZE5" s="231"/>
      <c r="PZF5" s="231"/>
      <c r="PZG5" s="231"/>
      <c r="PZH5" s="231"/>
      <c r="PZI5" s="231"/>
      <c r="PZJ5" s="231"/>
      <c r="PZK5" s="231"/>
      <c r="PZL5" s="231"/>
      <c r="PZM5" s="231"/>
      <c r="PZN5" s="231"/>
      <c r="PZO5" s="231"/>
      <c r="PZP5" s="231"/>
      <c r="PZQ5" s="231"/>
      <c r="PZR5" s="231"/>
      <c r="PZS5" s="231"/>
      <c r="PZT5" s="231"/>
      <c r="PZU5" s="231"/>
      <c r="PZV5" s="231"/>
      <c r="PZW5" s="231"/>
      <c r="PZX5" s="231"/>
      <c r="PZY5" s="231"/>
      <c r="PZZ5" s="231"/>
      <c r="QAA5" s="231"/>
      <c r="QAB5" s="231"/>
      <c r="QAC5" s="231"/>
      <c r="QAD5" s="231"/>
      <c r="QAE5" s="231"/>
      <c r="QAF5" s="231"/>
      <c r="QAG5" s="231"/>
      <c r="QAH5" s="231"/>
      <c r="QAI5" s="231"/>
      <c r="QAJ5" s="231"/>
      <c r="QAK5" s="231"/>
      <c r="QAL5" s="231"/>
      <c r="QAM5" s="231"/>
      <c r="QAN5" s="231"/>
      <c r="QAO5" s="231"/>
      <c r="QAP5" s="231"/>
      <c r="QAQ5" s="231"/>
      <c r="QAR5" s="231"/>
      <c r="QAS5" s="231"/>
      <c r="QAT5" s="231"/>
      <c r="QAU5" s="231"/>
      <c r="QAV5" s="231"/>
      <c r="QAW5" s="231"/>
      <c r="QAX5" s="231"/>
      <c r="QAY5" s="231"/>
      <c r="QAZ5" s="231"/>
      <c r="QBA5" s="231"/>
      <c r="QBB5" s="231"/>
      <c r="QBC5" s="231"/>
      <c r="QBD5" s="231"/>
      <c r="QBE5" s="231"/>
      <c r="QBF5" s="231"/>
      <c r="QBG5" s="231"/>
      <c r="QBH5" s="231"/>
      <c r="QBI5" s="231"/>
      <c r="QBJ5" s="231"/>
      <c r="QBK5" s="231"/>
      <c r="QBL5" s="231"/>
      <c r="QBM5" s="231"/>
      <c r="QBN5" s="231"/>
      <c r="QBO5" s="231"/>
      <c r="QBP5" s="231"/>
      <c r="QBQ5" s="231"/>
      <c r="QBR5" s="231"/>
      <c r="QBS5" s="231"/>
      <c r="QBT5" s="231"/>
      <c r="QBU5" s="231"/>
      <c r="QBV5" s="231"/>
      <c r="QBW5" s="231"/>
      <c r="QBX5" s="231"/>
      <c r="QBY5" s="231"/>
      <c r="QBZ5" s="231"/>
      <c r="QCA5" s="231"/>
      <c r="QCB5" s="231"/>
      <c r="QCC5" s="231"/>
      <c r="QCD5" s="231"/>
      <c r="QCE5" s="231"/>
      <c r="QCF5" s="231"/>
      <c r="QCG5" s="231"/>
      <c r="QCH5" s="231"/>
      <c r="QCI5" s="231"/>
      <c r="QCJ5" s="231"/>
      <c r="QCK5" s="231"/>
      <c r="QCL5" s="231"/>
      <c r="QCM5" s="231"/>
      <c r="QCN5" s="231"/>
      <c r="QCO5" s="231"/>
      <c r="QCP5" s="231"/>
      <c r="QCQ5" s="231"/>
      <c r="QCR5" s="231"/>
      <c r="QCS5" s="231"/>
      <c r="QCT5" s="231"/>
      <c r="QCU5" s="231"/>
      <c r="QCV5" s="231"/>
      <c r="QCW5" s="231"/>
      <c r="QCX5" s="231"/>
      <c r="QCY5" s="231"/>
      <c r="QCZ5" s="231"/>
      <c r="QDA5" s="231"/>
      <c r="QDB5" s="231"/>
      <c r="QDC5" s="231"/>
      <c r="QDD5" s="231"/>
      <c r="QDE5" s="231"/>
      <c r="QDF5" s="231"/>
      <c r="QDG5" s="231"/>
      <c r="QDH5" s="231"/>
      <c r="QDI5" s="231"/>
      <c r="QDJ5" s="231"/>
      <c r="QDK5" s="231"/>
      <c r="QDL5" s="231"/>
      <c r="QDM5" s="231"/>
      <c r="QDN5" s="231"/>
      <c r="QDO5" s="231"/>
      <c r="QDP5" s="231"/>
      <c r="QDQ5" s="231"/>
      <c r="QDR5" s="231"/>
      <c r="QDS5" s="231"/>
      <c r="QDT5" s="231"/>
      <c r="QDU5" s="231"/>
      <c r="QDV5" s="231"/>
      <c r="QDW5" s="231"/>
      <c r="QDX5" s="231"/>
      <c r="QDY5" s="231"/>
      <c r="QDZ5" s="231"/>
      <c r="QEA5" s="231"/>
      <c r="QEB5" s="231"/>
      <c r="QEC5" s="231"/>
      <c r="QED5" s="231"/>
      <c r="QEE5" s="231"/>
      <c r="QEF5" s="231"/>
      <c r="QEG5" s="231"/>
      <c r="QEH5" s="231"/>
      <c r="QEI5" s="231"/>
      <c r="QEJ5" s="231"/>
      <c r="QEK5" s="231"/>
      <c r="QEL5" s="231"/>
      <c r="QEM5" s="231"/>
      <c r="QEN5" s="231"/>
      <c r="QEO5" s="231"/>
      <c r="QEP5" s="231"/>
      <c r="QEQ5" s="231"/>
      <c r="QER5" s="231"/>
      <c r="QES5" s="231"/>
      <c r="QET5" s="231"/>
      <c r="QEU5" s="231"/>
      <c r="QEV5" s="231"/>
      <c r="QEW5" s="231"/>
      <c r="QEX5" s="231"/>
      <c r="QEY5" s="231"/>
      <c r="QEZ5" s="231"/>
      <c r="QFA5" s="231"/>
      <c r="QFB5" s="231"/>
      <c r="QFC5" s="231"/>
      <c r="QFD5" s="231"/>
      <c r="QFE5" s="231"/>
      <c r="QFF5" s="231"/>
      <c r="QFG5" s="231"/>
      <c r="QFH5" s="231"/>
      <c r="QFI5" s="231"/>
      <c r="QFJ5" s="231"/>
      <c r="QFK5" s="231"/>
      <c r="QFL5" s="231"/>
      <c r="QFM5" s="231"/>
      <c r="QFN5" s="231"/>
      <c r="QFO5" s="231"/>
      <c r="QFP5" s="231"/>
      <c r="QFQ5" s="231"/>
      <c r="QFR5" s="231"/>
      <c r="QFS5" s="231"/>
      <c r="QFT5" s="231"/>
      <c r="QFU5" s="231"/>
      <c r="QFV5" s="231"/>
      <c r="QFW5" s="231"/>
      <c r="QFX5" s="231"/>
      <c r="QFY5" s="231"/>
      <c r="QFZ5" s="231"/>
      <c r="QGA5" s="231"/>
      <c r="QGB5" s="231"/>
      <c r="QGC5" s="231"/>
      <c r="QGD5" s="231"/>
      <c r="QGE5" s="231"/>
      <c r="QGF5" s="231"/>
      <c r="QGG5" s="231"/>
      <c r="QGH5" s="231"/>
      <c r="QGI5" s="231"/>
      <c r="QGJ5" s="231"/>
      <c r="QGK5" s="231"/>
      <c r="QGL5" s="231"/>
      <c r="QGM5" s="231"/>
      <c r="QGN5" s="231"/>
      <c r="QGO5" s="231"/>
      <c r="QGP5" s="231"/>
      <c r="QGQ5" s="231"/>
      <c r="QGR5" s="231"/>
      <c r="QGS5" s="231"/>
      <c r="QGT5" s="231"/>
      <c r="QGU5" s="231"/>
      <c r="QGV5" s="231"/>
      <c r="QGW5" s="231"/>
      <c r="QGX5" s="231"/>
      <c r="QGY5" s="231"/>
      <c r="QGZ5" s="231"/>
      <c r="QHA5" s="231"/>
      <c r="QHB5" s="231"/>
      <c r="QHC5" s="231"/>
      <c r="QHD5" s="231"/>
      <c r="QHE5" s="231"/>
      <c r="QHF5" s="231"/>
      <c r="QHG5" s="231"/>
      <c r="QHH5" s="231"/>
      <c r="QHI5" s="231"/>
      <c r="QHJ5" s="231"/>
      <c r="QHK5" s="231"/>
      <c r="QHL5" s="231"/>
      <c r="QHM5" s="231"/>
      <c r="QHN5" s="231"/>
      <c r="QHO5" s="231"/>
      <c r="QHP5" s="231"/>
      <c r="QHQ5" s="231"/>
      <c r="QHR5" s="231"/>
      <c r="QHS5" s="231"/>
      <c r="QHT5" s="231"/>
      <c r="QHU5" s="231"/>
      <c r="QHV5" s="231"/>
      <c r="QHW5" s="231"/>
      <c r="QHX5" s="231"/>
      <c r="QHY5" s="231"/>
      <c r="QHZ5" s="231"/>
      <c r="QIA5" s="231"/>
      <c r="QIB5" s="231"/>
      <c r="QIC5" s="231"/>
      <c r="QID5" s="231"/>
      <c r="QIE5" s="231"/>
      <c r="QIF5" s="231"/>
      <c r="QIG5" s="231"/>
      <c r="QIH5" s="231"/>
      <c r="QII5" s="231"/>
      <c r="QIJ5" s="231"/>
      <c r="QIK5" s="231"/>
      <c r="QIL5" s="231"/>
      <c r="QIM5" s="231"/>
      <c r="QIN5" s="231"/>
      <c r="QIO5" s="231"/>
      <c r="QIP5" s="231"/>
      <c r="QIQ5" s="231"/>
      <c r="QIR5" s="231"/>
      <c r="QIS5" s="231"/>
      <c r="QIT5" s="231"/>
      <c r="QIU5" s="231"/>
      <c r="QIV5" s="231"/>
      <c r="QIW5" s="231"/>
      <c r="QIX5" s="231"/>
      <c r="QIY5" s="231"/>
      <c r="QIZ5" s="231"/>
      <c r="QJA5" s="231"/>
      <c r="QJB5" s="231"/>
      <c r="QJC5" s="231"/>
      <c r="QJD5" s="231"/>
      <c r="QJE5" s="231"/>
      <c r="QJF5" s="231"/>
      <c r="QJG5" s="231"/>
      <c r="QJH5" s="231"/>
      <c r="QJI5" s="231"/>
      <c r="QJJ5" s="231"/>
      <c r="QJK5" s="231"/>
      <c r="QJL5" s="231"/>
      <c r="QJM5" s="231"/>
      <c r="QJN5" s="231"/>
      <c r="QJO5" s="231"/>
      <c r="QJP5" s="231"/>
      <c r="QJQ5" s="231"/>
      <c r="QJR5" s="231"/>
      <c r="QJS5" s="231"/>
      <c r="QJT5" s="231"/>
      <c r="QJU5" s="231"/>
      <c r="QJV5" s="231"/>
      <c r="QJW5" s="231"/>
      <c r="QJX5" s="231"/>
      <c r="QJY5" s="231"/>
      <c r="QJZ5" s="231"/>
      <c r="QKA5" s="231"/>
      <c r="QKB5" s="231"/>
      <c r="QKC5" s="231"/>
      <c r="QKD5" s="231"/>
      <c r="QKE5" s="231"/>
      <c r="QKF5" s="231"/>
      <c r="QKG5" s="231"/>
      <c r="QKH5" s="231"/>
      <c r="QKI5" s="231"/>
      <c r="QKJ5" s="231"/>
      <c r="QKK5" s="231"/>
      <c r="QKL5" s="231"/>
      <c r="QKM5" s="231"/>
      <c r="QKN5" s="231"/>
      <c r="QKO5" s="231"/>
      <c r="QKP5" s="231"/>
      <c r="QKQ5" s="231"/>
      <c r="QKR5" s="231"/>
      <c r="QKS5" s="231"/>
      <c r="QKT5" s="231"/>
      <c r="QKU5" s="231"/>
      <c r="QKV5" s="231"/>
      <c r="QKW5" s="231"/>
      <c r="QKX5" s="231"/>
      <c r="QKY5" s="231"/>
      <c r="QKZ5" s="231"/>
      <c r="QLA5" s="231"/>
      <c r="QLB5" s="231"/>
      <c r="QLC5" s="231"/>
      <c r="QLD5" s="231"/>
      <c r="QLE5" s="231"/>
      <c r="QLF5" s="231"/>
      <c r="QLG5" s="231"/>
      <c r="QLH5" s="231"/>
      <c r="QLI5" s="231"/>
      <c r="QLJ5" s="231"/>
      <c r="QLK5" s="231"/>
      <c r="QLL5" s="231"/>
      <c r="QLM5" s="231"/>
      <c r="QLN5" s="231"/>
      <c r="QLO5" s="231"/>
      <c r="QLP5" s="231"/>
      <c r="QLQ5" s="231"/>
      <c r="QLR5" s="231"/>
      <c r="QLS5" s="231"/>
      <c r="QLT5" s="231"/>
      <c r="QLU5" s="231"/>
      <c r="QLV5" s="231"/>
      <c r="QLW5" s="231"/>
      <c r="QLX5" s="231"/>
      <c r="QLY5" s="231"/>
      <c r="QLZ5" s="231"/>
      <c r="QMA5" s="231"/>
      <c r="QMB5" s="231"/>
      <c r="QMC5" s="231"/>
      <c r="QMD5" s="231"/>
      <c r="QME5" s="231"/>
      <c r="QMF5" s="231"/>
      <c r="QMG5" s="231"/>
      <c r="QMH5" s="231"/>
      <c r="QMI5" s="231"/>
      <c r="QMJ5" s="231"/>
      <c r="QMK5" s="231"/>
      <c r="QML5" s="231"/>
      <c r="QMM5" s="231"/>
      <c r="QMN5" s="231"/>
      <c r="QMO5" s="231"/>
      <c r="QMP5" s="231"/>
      <c r="QMQ5" s="231"/>
      <c r="QMR5" s="231"/>
      <c r="QMS5" s="231"/>
      <c r="QMT5" s="231"/>
      <c r="QMU5" s="231"/>
      <c r="QMV5" s="231"/>
      <c r="QMW5" s="231"/>
      <c r="QMX5" s="231"/>
      <c r="QMY5" s="231"/>
      <c r="QMZ5" s="231"/>
      <c r="QNA5" s="231"/>
      <c r="QNB5" s="231"/>
      <c r="QNC5" s="231"/>
      <c r="QND5" s="231"/>
      <c r="QNE5" s="231"/>
      <c r="QNF5" s="231"/>
      <c r="QNG5" s="231"/>
      <c r="QNH5" s="231"/>
      <c r="QNI5" s="231"/>
      <c r="QNJ5" s="231"/>
      <c r="QNK5" s="231"/>
      <c r="QNL5" s="231"/>
      <c r="QNM5" s="231"/>
      <c r="QNN5" s="231"/>
      <c r="QNO5" s="231"/>
      <c r="QNP5" s="231"/>
      <c r="QNQ5" s="231"/>
      <c r="QNR5" s="231"/>
      <c r="QNS5" s="231"/>
      <c r="QNT5" s="231"/>
      <c r="QNU5" s="231"/>
      <c r="QNV5" s="231"/>
      <c r="QNW5" s="231"/>
      <c r="QNX5" s="231"/>
      <c r="QNY5" s="231"/>
      <c r="QNZ5" s="231"/>
      <c r="QOA5" s="231"/>
      <c r="QOB5" s="231"/>
      <c r="QOC5" s="231"/>
      <c r="QOD5" s="231"/>
      <c r="QOE5" s="231"/>
      <c r="QOF5" s="231"/>
      <c r="QOG5" s="231"/>
      <c r="QOH5" s="231"/>
      <c r="QOI5" s="231"/>
      <c r="QOJ5" s="231"/>
      <c r="QOK5" s="231"/>
      <c r="QOL5" s="231"/>
      <c r="QOM5" s="231"/>
      <c r="QON5" s="231"/>
      <c r="QOO5" s="231"/>
      <c r="QOP5" s="231"/>
      <c r="QOQ5" s="231"/>
      <c r="QOR5" s="231"/>
      <c r="QOS5" s="231"/>
      <c r="QOT5" s="231"/>
      <c r="QOU5" s="231"/>
      <c r="QOV5" s="231"/>
      <c r="QOW5" s="231"/>
      <c r="QOX5" s="231"/>
      <c r="QOY5" s="231"/>
      <c r="QOZ5" s="231"/>
      <c r="QPA5" s="231"/>
      <c r="QPB5" s="231"/>
      <c r="QPC5" s="231"/>
      <c r="QPD5" s="231"/>
      <c r="QPE5" s="231"/>
      <c r="QPF5" s="231"/>
      <c r="QPG5" s="231"/>
      <c r="QPH5" s="231"/>
      <c r="QPI5" s="231"/>
      <c r="QPJ5" s="231"/>
      <c r="QPK5" s="231"/>
      <c r="QPL5" s="231"/>
      <c r="QPM5" s="231"/>
      <c r="QPN5" s="231"/>
      <c r="QPO5" s="231"/>
      <c r="QPP5" s="231"/>
      <c r="QPQ5" s="231"/>
      <c r="QPR5" s="231"/>
      <c r="QPS5" s="231"/>
      <c r="QPT5" s="231"/>
      <c r="QPU5" s="231"/>
      <c r="QPV5" s="231"/>
      <c r="QPW5" s="231"/>
      <c r="QPX5" s="231"/>
      <c r="QPY5" s="231"/>
      <c r="QPZ5" s="231"/>
      <c r="QQA5" s="231"/>
      <c r="QQB5" s="231"/>
      <c r="QQC5" s="231"/>
      <c r="QQD5" s="231"/>
      <c r="QQE5" s="231"/>
      <c r="QQF5" s="231"/>
      <c r="QQG5" s="231"/>
      <c r="QQH5" s="231"/>
      <c r="QQI5" s="231"/>
      <c r="QQJ5" s="231"/>
      <c r="QQK5" s="231"/>
      <c r="QQL5" s="231"/>
      <c r="QQM5" s="231"/>
      <c r="QQN5" s="231"/>
      <c r="QQO5" s="231"/>
      <c r="QQP5" s="231"/>
      <c r="QQQ5" s="231"/>
      <c r="QQR5" s="231"/>
      <c r="QQS5" s="231"/>
      <c r="QQT5" s="231"/>
      <c r="QQU5" s="231"/>
      <c r="QQV5" s="231"/>
      <c r="QQW5" s="231"/>
      <c r="QQX5" s="231"/>
      <c r="QQY5" s="231"/>
      <c r="QQZ5" s="231"/>
      <c r="QRA5" s="231"/>
      <c r="QRB5" s="231"/>
      <c r="QRC5" s="231"/>
      <c r="QRD5" s="231"/>
      <c r="QRE5" s="231"/>
      <c r="QRF5" s="231"/>
      <c r="QRG5" s="231"/>
      <c r="QRH5" s="231"/>
      <c r="QRI5" s="231"/>
      <c r="QRJ5" s="231"/>
      <c r="QRK5" s="231"/>
      <c r="QRL5" s="231"/>
      <c r="QRM5" s="231"/>
      <c r="QRN5" s="231"/>
      <c r="QRO5" s="231"/>
      <c r="QRP5" s="231"/>
      <c r="QRQ5" s="231"/>
      <c r="QRR5" s="231"/>
      <c r="QRS5" s="231"/>
      <c r="QRT5" s="231"/>
      <c r="QRU5" s="231"/>
      <c r="QRV5" s="231"/>
      <c r="QRW5" s="231"/>
      <c r="QRX5" s="231"/>
      <c r="QRY5" s="231"/>
      <c r="QRZ5" s="231"/>
      <c r="QSA5" s="231"/>
      <c r="QSB5" s="231"/>
      <c r="QSC5" s="231"/>
      <c r="QSD5" s="231"/>
      <c r="QSE5" s="231"/>
      <c r="QSF5" s="231"/>
      <c r="QSG5" s="231"/>
      <c r="QSH5" s="231"/>
      <c r="QSI5" s="231"/>
      <c r="QSJ5" s="231"/>
      <c r="QSK5" s="231"/>
      <c r="QSL5" s="231"/>
      <c r="QSM5" s="231"/>
      <c r="QSN5" s="231"/>
      <c r="QSO5" s="231"/>
      <c r="QSP5" s="231"/>
      <c r="QSQ5" s="231"/>
      <c r="QSR5" s="231"/>
      <c r="QSS5" s="231"/>
      <c r="QST5" s="231"/>
      <c r="QSU5" s="231"/>
      <c r="QSV5" s="231"/>
      <c r="QSW5" s="231"/>
      <c r="QSX5" s="231"/>
      <c r="QSY5" s="231"/>
      <c r="QSZ5" s="231"/>
      <c r="QTA5" s="231"/>
      <c r="QTB5" s="231"/>
      <c r="QTC5" s="231"/>
      <c r="QTD5" s="231"/>
      <c r="QTE5" s="231"/>
      <c r="QTF5" s="231"/>
      <c r="QTG5" s="231"/>
      <c r="QTH5" s="231"/>
      <c r="QTI5" s="231"/>
      <c r="QTJ5" s="231"/>
      <c r="QTK5" s="231"/>
      <c r="QTL5" s="231"/>
      <c r="QTM5" s="231"/>
      <c r="QTN5" s="231"/>
      <c r="QTO5" s="231"/>
      <c r="QTP5" s="231"/>
      <c r="QTQ5" s="231"/>
      <c r="QTR5" s="231"/>
      <c r="QTS5" s="231"/>
      <c r="QTT5" s="231"/>
      <c r="QTU5" s="231"/>
      <c r="QTV5" s="231"/>
      <c r="QTW5" s="231"/>
      <c r="QTX5" s="231"/>
      <c r="QTY5" s="231"/>
      <c r="QTZ5" s="231"/>
      <c r="QUA5" s="231"/>
      <c r="QUB5" s="231"/>
      <c r="QUC5" s="231"/>
      <c r="QUD5" s="231"/>
      <c r="QUE5" s="231"/>
      <c r="QUF5" s="231"/>
      <c r="QUG5" s="231"/>
      <c r="QUH5" s="231"/>
      <c r="QUI5" s="231"/>
      <c r="QUJ5" s="231"/>
      <c r="QUK5" s="231"/>
      <c r="QUL5" s="231"/>
      <c r="QUM5" s="231"/>
      <c r="QUN5" s="231"/>
      <c r="QUO5" s="231"/>
      <c r="QUP5" s="231"/>
      <c r="QUQ5" s="231"/>
      <c r="QUR5" s="231"/>
      <c r="QUS5" s="231"/>
      <c r="QUT5" s="231"/>
      <c r="QUU5" s="231"/>
      <c r="QUV5" s="231"/>
      <c r="QUW5" s="231"/>
      <c r="QUX5" s="231"/>
      <c r="QUY5" s="231"/>
      <c r="QUZ5" s="231"/>
      <c r="QVA5" s="231"/>
      <c r="QVB5" s="231"/>
      <c r="QVC5" s="231"/>
      <c r="QVD5" s="231"/>
      <c r="QVE5" s="231"/>
      <c r="QVF5" s="231"/>
      <c r="QVG5" s="231"/>
      <c r="QVH5" s="231"/>
      <c r="QVI5" s="231"/>
      <c r="QVJ5" s="231"/>
      <c r="QVK5" s="231"/>
      <c r="QVL5" s="231"/>
      <c r="QVM5" s="231"/>
      <c r="QVN5" s="231"/>
      <c r="QVO5" s="231"/>
      <c r="QVP5" s="231"/>
      <c r="QVQ5" s="231"/>
      <c r="QVR5" s="231"/>
      <c r="QVS5" s="231"/>
      <c r="QVT5" s="231"/>
      <c r="QVU5" s="231"/>
      <c r="QVV5" s="231"/>
      <c r="QVW5" s="231"/>
      <c r="QVX5" s="231"/>
      <c r="QVY5" s="231"/>
      <c r="QVZ5" s="231"/>
      <c r="QWA5" s="231"/>
      <c r="QWB5" s="231"/>
      <c r="QWC5" s="231"/>
      <c r="QWD5" s="231"/>
      <c r="QWE5" s="231"/>
      <c r="QWF5" s="231"/>
      <c r="QWG5" s="231"/>
      <c r="QWH5" s="231"/>
      <c r="QWI5" s="231"/>
      <c r="QWJ5" s="231"/>
      <c r="QWK5" s="231"/>
      <c r="QWL5" s="231"/>
      <c r="QWM5" s="231"/>
      <c r="QWN5" s="231"/>
      <c r="QWO5" s="231"/>
      <c r="QWP5" s="231"/>
      <c r="QWQ5" s="231"/>
      <c r="QWR5" s="231"/>
      <c r="QWS5" s="231"/>
      <c r="QWT5" s="231"/>
      <c r="QWU5" s="231"/>
      <c r="QWV5" s="231"/>
      <c r="QWW5" s="231"/>
      <c r="QWX5" s="231"/>
      <c r="QWY5" s="231"/>
      <c r="QWZ5" s="231"/>
      <c r="QXA5" s="231"/>
      <c r="QXB5" s="231"/>
      <c r="QXC5" s="231"/>
      <c r="QXD5" s="231"/>
      <c r="QXE5" s="231"/>
      <c r="QXF5" s="231"/>
      <c r="QXG5" s="231"/>
      <c r="QXH5" s="231"/>
      <c r="QXI5" s="231"/>
      <c r="QXJ5" s="231"/>
      <c r="QXK5" s="231"/>
      <c r="QXL5" s="231"/>
      <c r="QXM5" s="231"/>
      <c r="QXN5" s="231"/>
      <c r="QXO5" s="231"/>
      <c r="QXP5" s="231"/>
      <c r="QXQ5" s="231"/>
      <c r="QXR5" s="231"/>
      <c r="QXS5" s="231"/>
      <c r="QXT5" s="231"/>
      <c r="QXU5" s="231"/>
      <c r="QXV5" s="231"/>
      <c r="QXW5" s="231"/>
      <c r="QXX5" s="231"/>
      <c r="QXY5" s="231"/>
      <c r="QXZ5" s="231"/>
      <c r="QYA5" s="231"/>
      <c r="QYB5" s="231"/>
      <c r="QYC5" s="231"/>
      <c r="QYD5" s="231"/>
      <c r="QYE5" s="231"/>
      <c r="QYF5" s="231"/>
      <c r="QYG5" s="231"/>
      <c r="QYH5" s="231"/>
      <c r="QYI5" s="231"/>
      <c r="QYJ5" s="231"/>
      <c r="QYK5" s="231"/>
      <c r="QYL5" s="231"/>
      <c r="QYM5" s="231"/>
      <c r="QYN5" s="231"/>
      <c r="QYO5" s="231"/>
      <c r="QYP5" s="231"/>
      <c r="QYQ5" s="231"/>
      <c r="QYR5" s="231"/>
      <c r="QYS5" s="231"/>
      <c r="QYT5" s="231"/>
      <c r="QYU5" s="231"/>
      <c r="QYV5" s="231"/>
      <c r="QYW5" s="231"/>
      <c r="QYX5" s="231"/>
      <c r="QYY5" s="231"/>
      <c r="QYZ5" s="231"/>
      <c r="QZA5" s="231"/>
      <c r="QZB5" s="231"/>
      <c r="QZC5" s="231"/>
      <c r="QZD5" s="231"/>
      <c r="QZE5" s="231"/>
      <c r="QZF5" s="231"/>
      <c r="QZG5" s="231"/>
      <c r="QZH5" s="231"/>
      <c r="QZI5" s="231"/>
      <c r="QZJ5" s="231"/>
      <c r="QZK5" s="231"/>
      <c r="QZL5" s="231"/>
      <c r="QZM5" s="231"/>
      <c r="QZN5" s="231"/>
      <c r="QZO5" s="231"/>
      <c r="QZP5" s="231"/>
      <c r="QZQ5" s="231"/>
      <c r="QZR5" s="231"/>
      <c r="QZS5" s="231"/>
      <c r="QZT5" s="231"/>
      <c r="QZU5" s="231"/>
      <c r="QZV5" s="231"/>
      <c r="QZW5" s="231"/>
      <c r="QZX5" s="231"/>
      <c r="QZY5" s="231"/>
      <c r="QZZ5" s="231"/>
      <c r="RAA5" s="231"/>
      <c r="RAB5" s="231"/>
      <c r="RAC5" s="231"/>
      <c r="RAD5" s="231"/>
      <c r="RAE5" s="231"/>
      <c r="RAF5" s="231"/>
      <c r="RAG5" s="231"/>
      <c r="RAH5" s="231"/>
      <c r="RAI5" s="231"/>
      <c r="RAJ5" s="231"/>
      <c r="RAK5" s="231"/>
      <c r="RAL5" s="231"/>
      <c r="RAM5" s="231"/>
      <c r="RAN5" s="231"/>
      <c r="RAO5" s="231"/>
      <c r="RAP5" s="231"/>
      <c r="RAQ5" s="231"/>
      <c r="RAR5" s="231"/>
      <c r="RAS5" s="231"/>
      <c r="RAT5" s="231"/>
      <c r="RAU5" s="231"/>
      <c r="RAV5" s="231"/>
      <c r="RAW5" s="231"/>
      <c r="RAX5" s="231"/>
      <c r="RAY5" s="231"/>
      <c r="RAZ5" s="231"/>
      <c r="RBA5" s="231"/>
      <c r="RBB5" s="231"/>
      <c r="RBC5" s="231"/>
      <c r="RBD5" s="231"/>
      <c r="RBE5" s="231"/>
      <c r="RBF5" s="231"/>
      <c r="RBG5" s="231"/>
      <c r="RBH5" s="231"/>
      <c r="RBI5" s="231"/>
      <c r="RBJ5" s="231"/>
      <c r="RBK5" s="231"/>
      <c r="RBL5" s="231"/>
      <c r="RBM5" s="231"/>
      <c r="RBN5" s="231"/>
      <c r="RBO5" s="231"/>
      <c r="RBP5" s="231"/>
      <c r="RBQ5" s="231"/>
      <c r="RBR5" s="231"/>
      <c r="RBS5" s="231"/>
      <c r="RBT5" s="231"/>
      <c r="RBU5" s="231"/>
      <c r="RBV5" s="231"/>
      <c r="RBW5" s="231"/>
      <c r="RBX5" s="231"/>
      <c r="RBY5" s="231"/>
      <c r="RBZ5" s="231"/>
      <c r="RCA5" s="231"/>
      <c r="RCB5" s="231"/>
      <c r="RCC5" s="231"/>
      <c r="RCD5" s="231"/>
      <c r="RCE5" s="231"/>
      <c r="RCF5" s="231"/>
      <c r="RCG5" s="231"/>
      <c r="RCH5" s="231"/>
      <c r="RCI5" s="231"/>
      <c r="RCJ5" s="231"/>
      <c r="RCK5" s="231"/>
      <c r="RCL5" s="231"/>
      <c r="RCM5" s="231"/>
      <c r="RCN5" s="231"/>
      <c r="RCO5" s="231"/>
      <c r="RCP5" s="231"/>
      <c r="RCQ5" s="231"/>
      <c r="RCR5" s="231"/>
      <c r="RCS5" s="231"/>
      <c r="RCT5" s="231"/>
      <c r="RCU5" s="231"/>
      <c r="RCV5" s="231"/>
      <c r="RCW5" s="231"/>
      <c r="RCX5" s="231"/>
      <c r="RCY5" s="231"/>
      <c r="RCZ5" s="231"/>
      <c r="RDA5" s="231"/>
      <c r="RDB5" s="231"/>
      <c r="RDC5" s="231"/>
      <c r="RDD5" s="231"/>
      <c r="RDE5" s="231"/>
      <c r="RDF5" s="231"/>
      <c r="RDG5" s="231"/>
      <c r="RDH5" s="231"/>
      <c r="RDI5" s="231"/>
      <c r="RDJ5" s="231"/>
      <c r="RDK5" s="231"/>
      <c r="RDL5" s="231"/>
      <c r="RDM5" s="231"/>
      <c r="RDN5" s="231"/>
      <c r="RDO5" s="231"/>
      <c r="RDP5" s="231"/>
      <c r="RDQ5" s="231"/>
      <c r="RDR5" s="231"/>
      <c r="RDS5" s="231"/>
      <c r="RDT5" s="231"/>
      <c r="RDU5" s="231"/>
      <c r="RDV5" s="231"/>
      <c r="RDW5" s="231"/>
      <c r="RDX5" s="231"/>
      <c r="RDY5" s="231"/>
      <c r="RDZ5" s="231"/>
      <c r="REA5" s="231"/>
      <c r="REB5" s="231"/>
      <c r="REC5" s="231"/>
      <c r="RED5" s="231"/>
      <c r="REE5" s="231"/>
      <c r="REF5" s="231"/>
      <c r="REG5" s="231"/>
      <c r="REH5" s="231"/>
      <c r="REI5" s="231"/>
      <c r="REJ5" s="231"/>
      <c r="REK5" s="231"/>
      <c r="REL5" s="231"/>
      <c r="REM5" s="231"/>
      <c r="REN5" s="231"/>
      <c r="REO5" s="231"/>
      <c r="REP5" s="231"/>
      <c r="REQ5" s="231"/>
      <c r="RER5" s="231"/>
      <c r="RES5" s="231"/>
      <c r="RET5" s="231"/>
      <c r="REU5" s="231"/>
      <c r="REV5" s="231"/>
      <c r="REW5" s="231"/>
      <c r="REX5" s="231"/>
      <c r="REY5" s="231"/>
      <c r="REZ5" s="231"/>
      <c r="RFA5" s="231"/>
      <c r="RFB5" s="231"/>
      <c r="RFC5" s="231"/>
      <c r="RFD5" s="231"/>
      <c r="RFE5" s="231"/>
      <c r="RFF5" s="231"/>
      <c r="RFG5" s="231"/>
      <c r="RFH5" s="231"/>
      <c r="RFI5" s="231"/>
      <c r="RFJ5" s="231"/>
      <c r="RFK5" s="231"/>
      <c r="RFL5" s="231"/>
      <c r="RFM5" s="231"/>
      <c r="RFN5" s="231"/>
      <c r="RFO5" s="231"/>
      <c r="RFP5" s="231"/>
      <c r="RFQ5" s="231"/>
      <c r="RFR5" s="231"/>
      <c r="RFS5" s="231"/>
      <c r="RFT5" s="231"/>
      <c r="RFU5" s="231"/>
      <c r="RFV5" s="231"/>
      <c r="RFW5" s="231"/>
      <c r="RFX5" s="231"/>
      <c r="RFY5" s="231"/>
      <c r="RFZ5" s="231"/>
      <c r="RGA5" s="231"/>
      <c r="RGB5" s="231"/>
      <c r="RGC5" s="231"/>
      <c r="RGD5" s="231"/>
      <c r="RGE5" s="231"/>
      <c r="RGF5" s="231"/>
      <c r="RGG5" s="231"/>
      <c r="RGH5" s="231"/>
      <c r="RGI5" s="231"/>
      <c r="RGJ5" s="231"/>
      <c r="RGK5" s="231"/>
      <c r="RGL5" s="231"/>
      <c r="RGM5" s="231"/>
      <c r="RGN5" s="231"/>
      <c r="RGO5" s="231"/>
      <c r="RGP5" s="231"/>
      <c r="RGQ5" s="231"/>
      <c r="RGR5" s="231"/>
      <c r="RGS5" s="231"/>
      <c r="RGT5" s="231"/>
      <c r="RGU5" s="231"/>
      <c r="RGV5" s="231"/>
      <c r="RGW5" s="231"/>
      <c r="RGX5" s="231"/>
      <c r="RGY5" s="231"/>
      <c r="RGZ5" s="231"/>
      <c r="RHA5" s="231"/>
      <c r="RHB5" s="231"/>
      <c r="RHC5" s="231"/>
      <c r="RHD5" s="231"/>
      <c r="RHE5" s="231"/>
      <c r="RHF5" s="231"/>
      <c r="RHG5" s="231"/>
      <c r="RHH5" s="231"/>
      <c r="RHI5" s="231"/>
      <c r="RHJ5" s="231"/>
      <c r="RHK5" s="231"/>
      <c r="RHL5" s="231"/>
      <c r="RHM5" s="231"/>
      <c r="RHN5" s="231"/>
      <c r="RHO5" s="231"/>
      <c r="RHP5" s="231"/>
      <c r="RHQ5" s="231"/>
      <c r="RHR5" s="231"/>
      <c r="RHS5" s="231"/>
      <c r="RHT5" s="231"/>
      <c r="RHU5" s="231"/>
      <c r="RHV5" s="231"/>
      <c r="RHW5" s="231"/>
      <c r="RHX5" s="231"/>
      <c r="RHY5" s="231"/>
      <c r="RHZ5" s="231"/>
      <c r="RIA5" s="231"/>
      <c r="RIB5" s="231"/>
      <c r="RIC5" s="231"/>
      <c r="RID5" s="231"/>
      <c r="RIE5" s="231"/>
      <c r="RIF5" s="231"/>
      <c r="RIG5" s="231"/>
      <c r="RIH5" s="231"/>
      <c r="RII5" s="231"/>
      <c r="RIJ5" s="231"/>
      <c r="RIK5" s="231"/>
      <c r="RIL5" s="231"/>
      <c r="RIM5" s="231"/>
      <c r="RIN5" s="231"/>
      <c r="RIO5" s="231"/>
      <c r="RIP5" s="231"/>
      <c r="RIQ5" s="231"/>
      <c r="RIR5" s="231"/>
      <c r="RIS5" s="231"/>
      <c r="RIT5" s="231"/>
      <c r="RIU5" s="231"/>
      <c r="RIV5" s="231"/>
      <c r="RIW5" s="231"/>
      <c r="RIX5" s="231"/>
      <c r="RIY5" s="231"/>
      <c r="RIZ5" s="231"/>
      <c r="RJA5" s="231"/>
      <c r="RJB5" s="231"/>
      <c r="RJC5" s="231"/>
      <c r="RJD5" s="231"/>
      <c r="RJE5" s="231"/>
      <c r="RJF5" s="231"/>
      <c r="RJG5" s="231"/>
      <c r="RJH5" s="231"/>
      <c r="RJI5" s="231"/>
      <c r="RJJ5" s="231"/>
      <c r="RJK5" s="231"/>
      <c r="RJL5" s="231"/>
      <c r="RJM5" s="231"/>
      <c r="RJN5" s="231"/>
      <c r="RJO5" s="231"/>
      <c r="RJP5" s="231"/>
      <c r="RJQ5" s="231"/>
      <c r="RJR5" s="231"/>
      <c r="RJS5" s="231"/>
      <c r="RJT5" s="231"/>
      <c r="RJU5" s="231"/>
      <c r="RJV5" s="231"/>
      <c r="RJW5" s="231"/>
      <c r="RJX5" s="231"/>
      <c r="RJY5" s="231"/>
      <c r="RJZ5" s="231"/>
      <c r="RKA5" s="231"/>
      <c r="RKB5" s="231"/>
      <c r="RKC5" s="231"/>
      <c r="RKD5" s="231"/>
      <c r="RKE5" s="231"/>
      <c r="RKF5" s="231"/>
      <c r="RKG5" s="231"/>
      <c r="RKH5" s="231"/>
      <c r="RKI5" s="231"/>
      <c r="RKJ5" s="231"/>
      <c r="RKK5" s="231"/>
      <c r="RKL5" s="231"/>
      <c r="RKM5" s="231"/>
      <c r="RKN5" s="231"/>
      <c r="RKO5" s="231"/>
      <c r="RKP5" s="231"/>
      <c r="RKQ5" s="231"/>
      <c r="RKR5" s="231"/>
      <c r="RKS5" s="231"/>
      <c r="RKT5" s="231"/>
      <c r="RKU5" s="231"/>
      <c r="RKV5" s="231"/>
      <c r="RKW5" s="231"/>
      <c r="RKX5" s="231"/>
      <c r="RKY5" s="231"/>
      <c r="RKZ5" s="231"/>
      <c r="RLA5" s="231"/>
      <c r="RLB5" s="231"/>
      <c r="RLC5" s="231"/>
      <c r="RLD5" s="231"/>
      <c r="RLE5" s="231"/>
      <c r="RLF5" s="231"/>
      <c r="RLG5" s="231"/>
      <c r="RLH5" s="231"/>
      <c r="RLI5" s="231"/>
      <c r="RLJ5" s="231"/>
      <c r="RLK5" s="231"/>
      <c r="RLL5" s="231"/>
      <c r="RLM5" s="231"/>
      <c r="RLN5" s="231"/>
      <c r="RLO5" s="231"/>
      <c r="RLP5" s="231"/>
      <c r="RLQ5" s="231"/>
      <c r="RLR5" s="231"/>
      <c r="RLS5" s="231"/>
      <c r="RLT5" s="231"/>
      <c r="RLU5" s="231"/>
      <c r="RLV5" s="231"/>
      <c r="RLW5" s="231"/>
      <c r="RLX5" s="231"/>
      <c r="RLY5" s="231"/>
      <c r="RLZ5" s="231"/>
      <c r="RMA5" s="231"/>
      <c r="RMB5" s="231"/>
      <c r="RMC5" s="231"/>
      <c r="RMD5" s="231"/>
      <c r="RME5" s="231"/>
      <c r="RMF5" s="231"/>
      <c r="RMG5" s="231"/>
      <c r="RMH5" s="231"/>
      <c r="RMI5" s="231"/>
      <c r="RMJ5" s="231"/>
      <c r="RMK5" s="231"/>
      <c r="RML5" s="231"/>
      <c r="RMM5" s="231"/>
      <c r="RMN5" s="231"/>
      <c r="RMO5" s="231"/>
      <c r="RMP5" s="231"/>
      <c r="RMQ5" s="231"/>
      <c r="RMR5" s="231"/>
      <c r="RMS5" s="231"/>
      <c r="RMT5" s="231"/>
      <c r="RMU5" s="231"/>
      <c r="RMV5" s="231"/>
      <c r="RMW5" s="231"/>
      <c r="RMX5" s="231"/>
      <c r="RMY5" s="231"/>
      <c r="RMZ5" s="231"/>
      <c r="RNA5" s="231"/>
      <c r="RNB5" s="231"/>
      <c r="RNC5" s="231"/>
      <c r="RND5" s="231"/>
      <c r="RNE5" s="231"/>
      <c r="RNF5" s="231"/>
      <c r="RNG5" s="231"/>
      <c r="RNH5" s="231"/>
      <c r="RNI5" s="231"/>
      <c r="RNJ5" s="231"/>
      <c r="RNK5" s="231"/>
      <c r="RNL5" s="231"/>
      <c r="RNM5" s="231"/>
      <c r="RNN5" s="231"/>
      <c r="RNO5" s="231"/>
      <c r="RNP5" s="231"/>
      <c r="RNQ5" s="231"/>
      <c r="RNR5" s="231"/>
      <c r="RNS5" s="231"/>
      <c r="RNT5" s="231"/>
      <c r="RNU5" s="231"/>
      <c r="RNV5" s="231"/>
      <c r="RNW5" s="231"/>
      <c r="RNX5" s="231"/>
      <c r="RNY5" s="231"/>
      <c r="RNZ5" s="231"/>
      <c r="ROA5" s="231"/>
      <c r="ROB5" s="231"/>
      <c r="ROC5" s="231"/>
      <c r="ROD5" s="231"/>
      <c r="ROE5" s="231"/>
      <c r="ROF5" s="231"/>
      <c r="ROG5" s="231"/>
      <c r="ROH5" s="231"/>
      <c r="ROI5" s="231"/>
      <c r="ROJ5" s="231"/>
      <c r="ROK5" s="231"/>
      <c r="ROL5" s="231"/>
      <c r="ROM5" s="231"/>
      <c r="RON5" s="231"/>
      <c r="ROO5" s="231"/>
      <c r="ROP5" s="231"/>
      <c r="ROQ5" s="231"/>
      <c r="ROR5" s="231"/>
      <c r="ROS5" s="231"/>
      <c r="ROT5" s="231"/>
      <c r="ROU5" s="231"/>
      <c r="ROV5" s="231"/>
      <c r="ROW5" s="231"/>
      <c r="ROX5" s="231"/>
      <c r="ROY5" s="231"/>
      <c r="ROZ5" s="231"/>
      <c r="RPA5" s="231"/>
      <c r="RPB5" s="231"/>
      <c r="RPC5" s="231"/>
      <c r="RPD5" s="231"/>
      <c r="RPE5" s="231"/>
      <c r="RPF5" s="231"/>
      <c r="RPG5" s="231"/>
      <c r="RPH5" s="231"/>
      <c r="RPI5" s="231"/>
      <c r="RPJ5" s="231"/>
      <c r="RPK5" s="231"/>
      <c r="RPL5" s="231"/>
      <c r="RPM5" s="231"/>
      <c r="RPN5" s="231"/>
      <c r="RPO5" s="231"/>
      <c r="RPP5" s="231"/>
      <c r="RPQ5" s="231"/>
      <c r="RPR5" s="231"/>
      <c r="RPS5" s="231"/>
      <c r="RPT5" s="231"/>
      <c r="RPU5" s="231"/>
      <c r="RPV5" s="231"/>
      <c r="RPW5" s="231"/>
      <c r="RPX5" s="231"/>
      <c r="RPY5" s="231"/>
      <c r="RPZ5" s="231"/>
      <c r="RQA5" s="231"/>
      <c r="RQB5" s="231"/>
      <c r="RQC5" s="231"/>
      <c r="RQD5" s="231"/>
      <c r="RQE5" s="231"/>
      <c r="RQF5" s="231"/>
      <c r="RQG5" s="231"/>
      <c r="RQH5" s="231"/>
      <c r="RQI5" s="231"/>
      <c r="RQJ5" s="231"/>
      <c r="RQK5" s="231"/>
      <c r="RQL5" s="231"/>
      <c r="RQM5" s="231"/>
      <c r="RQN5" s="231"/>
      <c r="RQO5" s="231"/>
      <c r="RQP5" s="231"/>
      <c r="RQQ5" s="231"/>
      <c r="RQR5" s="231"/>
      <c r="RQS5" s="231"/>
      <c r="RQT5" s="231"/>
      <c r="RQU5" s="231"/>
      <c r="RQV5" s="231"/>
      <c r="RQW5" s="231"/>
      <c r="RQX5" s="231"/>
      <c r="RQY5" s="231"/>
      <c r="RQZ5" s="231"/>
      <c r="RRA5" s="231"/>
      <c r="RRB5" s="231"/>
      <c r="RRC5" s="231"/>
      <c r="RRD5" s="231"/>
      <c r="RRE5" s="231"/>
      <c r="RRF5" s="231"/>
      <c r="RRG5" s="231"/>
      <c r="RRH5" s="231"/>
      <c r="RRI5" s="231"/>
      <c r="RRJ5" s="231"/>
      <c r="RRK5" s="231"/>
      <c r="RRL5" s="231"/>
      <c r="RRM5" s="231"/>
      <c r="RRN5" s="231"/>
      <c r="RRO5" s="231"/>
      <c r="RRP5" s="231"/>
      <c r="RRQ5" s="231"/>
      <c r="RRR5" s="231"/>
      <c r="RRS5" s="231"/>
      <c r="RRT5" s="231"/>
      <c r="RRU5" s="231"/>
      <c r="RRV5" s="231"/>
      <c r="RRW5" s="231"/>
      <c r="RRX5" s="231"/>
      <c r="RRY5" s="231"/>
      <c r="RRZ5" s="231"/>
      <c r="RSA5" s="231"/>
      <c r="RSB5" s="231"/>
      <c r="RSC5" s="231"/>
      <c r="RSD5" s="231"/>
      <c r="RSE5" s="231"/>
      <c r="RSF5" s="231"/>
      <c r="RSG5" s="231"/>
      <c r="RSH5" s="231"/>
      <c r="RSI5" s="231"/>
      <c r="RSJ5" s="231"/>
      <c r="RSK5" s="231"/>
      <c r="RSL5" s="231"/>
      <c r="RSM5" s="231"/>
      <c r="RSN5" s="231"/>
      <c r="RSO5" s="231"/>
      <c r="RSP5" s="231"/>
      <c r="RSQ5" s="231"/>
      <c r="RSR5" s="231"/>
      <c r="RSS5" s="231"/>
      <c r="RST5" s="231"/>
      <c r="RSU5" s="231"/>
      <c r="RSV5" s="231"/>
      <c r="RSW5" s="231"/>
      <c r="RSX5" s="231"/>
      <c r="RSY5" s="231"/>
      <c r="RSZ5" s="231"/>
      <c r="RTA5" s="231"/>
      <c r="RTB5" s="231"/>
      <c r="RTC5" s="231"/>
      <c r="RTD5" s="231"/>
      <c r="RTE5" s="231"/>
      <c r="RTF5" s="231"/>
      <c r="RTG5" s="231"/>
      <c r="RTH5" s="231"/>
      <c r="RTI5" s="231"/>
      <c r="RTJ5" s="231"/>
      <c r="RTK5" s="231"/>
      <c r="RTL5" s="231"/>
      <c r="RTM5" s="231"/>
      <c r="RTN5" s="231"/>
      <c r="RTO5" s="231"/>
      <c r="RTP5" s="231"/>
      <c r="RTQ5" s="231"/>
      <c r="RTR5" s="231"/>
      <c r="RTS5" s="231"/>
      <c r="RTT5" s="231"/>
      <c r="RTU5" s="231"/>
      <c r="RTV5" s="231"/>
      <c r="RTW5" s="231"/>
      <c r="RTX5" s="231"/>
      <c r="RTY5" s="231"/>
      <c r="RTZ5" s="231"/>
      <c r="RUA5" s="231"/>
      <c r="RUB5" s="231"/>
      <c r="RUC5" s="231"/>
      <c r="RUD5" s="231"/>
      <c r="RUE5" s="231"/>
      <c r="RUF5" s="231"/>
      <c r="RUG5" s="231"/>
      <c r="RUH5" s="231"/>
      <c r="RUI5" s="231"/>
      <c r="RUJ5" s="231"/>
      <c r="RUK5" s="231"/>
      <c r="RUL5" s="231"/>
      <c r="RUM5" s="231"/>
      <c r="RUN5" s="231"/>
      <c r="RUO5" s="231"/>
      <c r="RUP5" s="231"/>
      <c r="RUQ5" s="231"/>
      <c r="RUR5" s="231"/>
      <c r="RUS5" s="231"/>
      <c r="RUT5" s="231"/>
      <c r="RUU5" s="231"/>
      <c r="RUV5" s="231"/>
      <c r="RUW5" s="231"/>
      <c r="RUX5" s="231"/>
      <c r="RUY5" s="231"/>
      <c r="RUZ5" s="231"/>
      <c r="RVA5" s="231"/>
      <c r="RVB5" s="231"/>
      <c r="RVC5" s="231"/>
      <c r="RVD5" s="231"/>
      <c r="RVE5" s="231"/>
      <c r="RVF5" s="231"/>
      <c r="RVG5" s="231"/>
      <c r="RVH5" s="231"/>
      <c r="RVI5" s="231"/>
      <c r="RVJ5" s="231"/>
      <c r="RVK5" s="231"/>
      <c r="RVL5" s="231"/>
      <c r="RVM5" s="231"/>
      <c r="RVN5" s="231"/>
      <c r="RVO5" s="231"/>
      <c r="RVP5" s="231"/>
      <c r="RVQ5" s="231"/>
      <c r="RVR5" s="231"/>
      <c r="RVS5" s="231"/>
      <c r="RVT5" s="231"/>
      <c r="RVU5" s="231"/>
      <c r="RVV5" s="231"/>
      <c r="RVW5" s="231"/>
      <c r="RVX5" s="231"/>
      <c r="RVY5" s="231"/>
      <c r="RVZ5" s="231"/>
      <c r="RWA5" s="231"/>
      <c r="RWB5" s="231"/>
      <c r="RWC5" s="231"/>
      <c r="RWD5" s="231"/>
      <c r="RWE5" s="231"/>
      <c r="RWF5" s="231"/>
      <c r="RWG5" s="231"/>
      <c r="RWH5" s="231"/>
      <c r="RWI5" s="231"/>
      <c r="RWJ5" s="231"/>
      <c r="RWK5" s="231"/>
      <c r="RWL5" s="231"/>
      <c r="RWM5" s="231"/>
      <c r="RWN5" s="231"/>
      <c r="RWO5" s="231"/>
      <c r="RWP5" s="231"/>
      <c r="RWQ5" s="231"/>
      <c r="RWR5" s="231"/>
      <c r="RWS5" s="231"/>
      <c r="RWT5" s="231"/>
      <c r="RWU5" s="231"/>
      <c r="RWV5" s="231"/>
      <c r="RWW5" s="231"/>
      <c r="RWX5" s="231"/>
      <c r="RWY5" s="231"/>
      <c r="RWZ5" s="231"/>
      <c r="RXA5" s="231"/>
      <c r="RXB5" s="231"/>
      <c r="RXC5" s="231"/>
      <c r="RXD5" s="231"/>
      <c r="RXE5" s="231"/>
      <c r="RXF5" s="231"/>
      <c r="RXG5" s="231"/>
      <c r="RXH5" s="231"/>
      <c r="RXI5" s="231"/>
      <c r="RXJ5" s="231"/>
      <c r="RXK5" s="231"/>
      <c r="RXL5" s="231"/>
      <c r="RXM5" s="231"/>
      <c r="RXN5" s="231"/>
      <c r="RXO5" s="231"/>
      <c r="RXP5" s="231"/>
      <c r="RXQ5" s="231"/>
      <c r="RXR5" s="231"/>
      <c r="RXS5" s="231"/>
      <c r="RXT5" s="231"/>
      <c r="RXU5" s="231"/>
      <c r="RXV5" s="231"/>
      <c r="RXW5" s="231"/>
      <c r="RXX5" s="231"/>
      <c r="RXY5" s="231"/>
      <c r="RXZ5" s="231"/>
      <c r="RYA5" s="231"/>
      <c r="RYB5" s="231"/>
      <c r="RYC5" s="231"/>
      <c r="RYD5" s="231"/>
      <c r="RYE5" s="231"/>
      <c r="RYF5" s="231"/>
      <c r="RYG5" s="231"/>
      <c r="RYH5" s="231"/>
      <c r="RYI5" s="231"/>
      <c r="RYJ5" s="231"/>
      <c r="RYK5" s="231"/>
      <c r="RYL5" s="231"/>
      <c r="RYM5" s="231"/>
      <c r="RYN5" s="231"/>
      <c r="RYO5" s="231"/>
      <c r="RYP5" s="231"/>
      <c r="RYQ5" s="231"/>
      <c r="RYR5" s="231"/>
      <c r="RYS5" s="231"/>
      <c r="RYT5" s="231"/>
      <c r="RYU5" s="231"/>
      <c r="RYV5" s="231"/>
      <c r="RYW5" s="231"/>
      <c r="RYX5" s="231"/>
      <c r="RYY5" s="231"/>
      <c r="RYZ5" s="231"/>
      <c r="RZA5" s="231"/>
      <c r="RZB5" s="231"/>
      <c r="RZC5" s="231"/>
      <c r="RZD5" s="231"/>
      <c r="RZE5" s="231"/>
      <c r="RZF5" s="231"/>
      <c r="RZG5" s="231"/>
      <c r="RZH5" s="231"/>
      <c r="RZI5" s="231"/>
      <c r="RZJ5" s="231"/>
      <c r="RZK5" s="231"/>
      <c r="RZL5" s="231"/>
      <c r="RZM5" s="231"/>
      <c r="RZN5" s="231"/>
      <c r="RZO5" s="231"/>
      <c r="RZP5" s="231"/>
      <c r="RZQ5" s="231"/>
      <c r="RZR5" s="231"/>
      <c r="RZS5" s="231"/>
      <c r="RZT5" s="231"/>
      <c r="RZU5" s="231"/>
      <c r="RZV5" s="231"/>
      <c r="RZW5" s="231"/>
      <c r="RZX5" s="231"/>
      <c r="RZY5" s="231"/>
      <c r="RZZ5" s="231"/>
      <c r="SAA5" s="231"/>
      <c r="SAB5" s="231"/>
      <c r="SAC5" s="231"/>
      <c r="SAD5" s="231"/>
      <c r="SAE5" s="231"/>
      <c r="SAF5" s="231"/>
      <c r="SAG5" s="231"/>
      <c r="SAH5" s="231"/>
      <c r="SAI5" s="231"/>
      <c r="SAJ5" s="231"/>
      <c r="SAK5" s="231"/>
      <c r="SAL5" s="231"/>
      <c r="SAM5" s="231"/>
      <c r="SAN5" s="231"/>
      <c r="SAO5" s="231"/>
      <c r="SAP5" s="231"/>
      <c r="SAQ5" s="231"/>
      <c r="SAR5" s="231"/>
      <c r="SAS5" s="231"/>
      <c r="SAT5" s="231"/>
      <c r="SAU5" s="231"/>
      <c r="SAV5" s="231"/>
      <c r="SAW5" s="231"/>
      <c r="SAX5" s="231"/>
      <c r="SAY5" s="231"/>
      <c r="SAZ5" s="231"/>
      <c r="SBA5" s="231"/>
      <c r="SBB5" s="231"/>
      <c r="SBC5" s="231"/>
      <c r="SBD5" s="231"/>
      <c r="SBE5" s="231"/>
      <c r="SBF5" s="231"/>
      <c r="SBG5" s="231"/>
      <c r="SBH5" s="231"/>
      <c r="SBI5" s="231"/>
      <c r="SBJ5" s="231"/>
      <c r="SBK5" s="231"/>
      <c r="SBL5" s="231"/>
      <c r="SBM5" s="231"/>
      <c r="SBN5" s="231"/>
      <c r="SBO5" s="231"/>
      <c r="SBP5" s="231"/>
      <c r="SBQ5" s="231"/>
      <c r="SBR5" s="231"/>
      <c r="SBS5" s="231"/>
      <c r="SBT5" s="231"/>
      <c r="SBU5" s="231"/>
      <c r="SBV5" s="231"/>
      <c r="SBW5" s="231"/>
      <c r="SBX5" s="231"/>
      <c r="SBY5" s="231"/>
      <c r="SBZ5" s="231"/>
      <c r="SCA5" s="231"/>
      <c r="SCB5" s="231"/>
      <c r="SCC5" s="231"/>
      <c r="SCD5" s="231"/>
      <c r="SCE5" s="231"/>
      <c r="SCF5" s="231"/>
      <c r="SCG5" s="231"/>
      <c r="SCH5" s="231"/>
      <c r="SCI5" s="231"/>
      <c r="SCJ5" s="231"/>
      <c r="SCK5" s="231"/>
      <c r="SCL5" s="231"/>
      <c r="SCM5" s="231"/>
      <c r="SCN5" s="231"/>
      <c r="SCO5" s="231"/>
      <c r="SCP5" s="231"/>
      <c r="SCQ5" s="231"/>
      <c r="SCR5" s="231"/>
      <c r="SCS5" s="231"/>
      <c r="SCT5" s="231"/>
      <c r="SCU5" s="231"/>
      <c r="SCV5" s="231"/>
      <c r="SCW5" s="231"/>
      <c r="SCX5" s="231"/>
      <c r="SCY5" s="231"/>
      <c r="SCZ5" s="231"/>
      <c r="SDA5" s="231"/>
      <c r="SDB5" s="231"/>
      <c r="SDC5" s="231"/>
      <c r="SDD5" s="231"/>
      <c r="SDE5" s="231"/>
      <c r="SDF5" s="231"/>
      <c r="SDG5" s="231"/>
      <c r="SDH5" s="231"/>
      <c r="SDI5" s="231"/>
      <c r="SDJ5" s="231"/>
      <c r="SDK5" s="231"/>
      <c r="SDL5" s="231"/>
      <c r="SDM5" s="231"/>
      <c r="SDN5" s="231"/>
      <c r="SDO5" s="231"/>
      <c r="SDP5" s="231"/>
      <c r="SDQ5" s="231"/>
      <c r="SDR5" s="231"/>
      <c r="SDS5" s="231"/>
      <c r="SDT5" s="231"/>
      <c r="SDU5" s="231"/>
      <c r="SDV5" s="231"/>
      <c r="SDW5" s="231"/>
      <c r="SDX5" s="231"/>
      <c r="SDY5" s="231"/>
      <c r="SDZ5" s="231"/>
      <c r="SEA5" s="231"/>
      <c r="SEB5" s="231"/>
      <c r="SEC5" s="231"/>
      <c r="SED5" s="231"/>
      <c r="SEE5" s="231"/>
      <c r="SEF5" s="231"/>
      <c r="SEG5" s="231"/>
      <c r="SEH5" s="231"/>
      <c r="SEI5" s="231"/>
      <c r="SEJ5" s="231"/>
      <c r="SEK5" s="231"/>
      <c r="SEL5" s="231"/>
      <c r="SEM5" s="231"/>
      <c r="SEN5" s="231"/>
      <c r="SEO5" s="231"/>
      <c r="SEP5" s="231"/>
      <c r="SEQ5" s="231"/>
      <c r="SER5" s="231"/>
      <c r="SES5" s="231"/>
      <c r="SET5" s="231"/>
      <c r="SEU5" s="231"/>
      <c r="SEV5" s="231"/>
      <c r="SEW5" s="231"/>
      <c r="SEX5" s="231"/>
      <c r="SEY5" s="231"/>
      <c r="SEZ5" s="231"/>
      <c r="SFA5" s="231"/>
      <c r="SFB5" s="231"/>
      <c r="SFC5" s="231"/>
      <c r="SFD5" s="231"/>
      <c r="SFE5" s="231"/>
      <c r="SFF5" s="231"/>
      <c r="SFG5" s="231"/>
      <c r="SFH5" s="231"/>
      <c r="SFI5" s="231"/>
      <c r="SFJ5" s="231"/>
      <c r="SFK5" s="231"/>
      <c r="SFL5" s="231"/>
      <c r="SFM5" s="231"/>
      <c r="SFN5" s="231"/>
      <c r="SFO5" s="231"/>
      <c r="SFP5" s="231"/>
      <c r="SFQ5" s="231"/>
      <c r="SFR5" s="231"/>
      <c r="SFS5" s="231"/>
      <c r="SFT5" s="231"/>
      <c r="SFU5" s="231"/>
      <c r="SFV5" s="231"/>
      <c r="SFW5" s="231"/>
      <c r="SFX5" s="231"/>
      <c r="SFY5" s="231"/>
      <c r="SFZ5" s="231"/>
      <c r="SGA5" s="231"/>
      <c r="SGB5" s="231"/>
      <c r="SGC5" s="231"/>
      <c r="SGD5" s="231"/>
      <c r="SGE5" s="231"/>
      <c r="SGF5" s="231"/>
      <c r="SGG5" s="231"/>
      <c r="SGH5" s="231"/>
      <c r="SGI5" s="231"/>
      <c r="SGJ5" s="231"/>
      <c r="SGK5" s="231"/>
      <c r="SGL5" s="231"/>
      <c r="SGM5" s="231"/>
      <c r="SGN5" s="231"/>
      <c r="SGO5" s="231"/>
      <c r="SGP5" s="231"/>
      <c r="SGQ5" s="231"/>
      <c r="SGR5" s="231"/>
      <c r="SGS5" s="231"/>
      <c r="SGT5" s="231"/>
      <c r="SGU5" s="231"/>
      <c r="SGV5" s="231"/>
      <c r="SGW5" s="231"/>
      <c r="SGX5" s="231"/>
      <c r="SGY5" s="231"/>
      <c r="SGZ5" s="231"/>
      <c r="SHA5" s="231"/>
      <c r="SHB5" s="231"/>
      <c r="SHC5" s="231"/>
      <c r="SHD5" s="231"/>
      <c r="SHE5" s="231"/>
      <c r="SHF5" s="231"/>
      <c r="SHG5" s="231"/>
      <c r="SHH5" s="231"/>
      <c r="SHI5" s="231"/>
      <c r="SHJ5" s="231"/>
      <c r="SHK5" s="231"/>
      <c r="SHL5" s="231"/>
      <c r="SHM5" s="231"/>
      <c r="SHN5" s="231"/>
      <c r="SHO5" s="231"/>
      <c r="SHP5" s="231"/>
      <c r="SHQ5" s="231"/>
      <c r="SHR5" s="231"/>
      <c r="SHS5" s="231"/>
      <c r="SHT5" s="231"/>
      <c r="SHU5" s="231"/>
      <c r="SHV5" s="231"/>
      <c r="SHW5" s="231"/>
      <c r="SHX5" s="231"/>
      <c r="SHY5" s="231"/>
      <c r="SHZ5" s="231"/>
      <c r="SIA5" s="231"/>
      <c r="SIB5" s="231"/>
      <c r="SIC5" s="231"/>
      <c r="SID5" s="231"/>
      <c r="SIE5" s="231"/>
      <c r="SIF5" s="231"/>
      <c r="SIG5" s="231"/>
      <c r="SIH5" s="231"/>
      <c r="SII5" s="231"/>
      <c r="SIJ5" s="231"/>
      <c r="SIK5" s="231"/>
      <c r="SIL5" s="231"/>
      <c r="SIM5" s="231"/>
      <c r="SIN5" s="231"/>
      <c r="SIO5" s="231"/>
      <c r="SIP5" s="231"/>
      <c r="SIQ5" s="231"/>
      <c r="SIR5" s="231"/>
      <c r="SIS5" s="231"/>
      <c r="SIT5" s="231"/>
      <c r="SIU5" s="231"/>
      <c r="SIV5" s="231"/>
      <c r="SIW5" s="231"/>
      <c r="SIX5" s="231"/>
      <c r="SIY5" s="231"/>
      <c r="SIZ5" s="231"/>
      <c r="SJA5" s="231"/>
      <c r="SJB5" s="231"/>
      <c r="SJC5" s="231"/>
      <c r="SJD5" s="231"/>
      <c r="SJE5" s="231"/>
      <c r="SJF5" s="231"/>
      <c r="SJG5" s="231"/>
      <c r="SJH5" s="231"/>
      <c r="SJI5" s="231"/>
      <c r="SJJ5" s="231"/>
      <c r="SJK5" s="231"/>
      <c r="SJL5" s="231"/>
      <c r="SJM5" s="231"/>
      <c r="SJN5" s="231"/>
      <c r="SJO5" s="231"/>
      <c r="SJP5" s="231"/>
      <c r="SJQ5" s="231"/>
      <c r="SJR5" s="231"/>
      <c r="SJS5" s="231"/>
      <c r="SJT5" s="231"/>
      <c r="SJU5" s="231"/>
      <c r="SJV5" s="231"/>
      <c r="SJW5" s="231"/>
      <c r="SJX5" s="231"/>
      <c r="SJY5" s="231"/>
      <c r="SJZ5" s="231"/>
      <c r="SKA5" s="231"/>
      <c r="SKB5" s="231"/>
      <c r="SKC5" s="231"/>
      <c r="SKD5" s="231"/>
      <c r="SKE5" s="231"/>
      <c r="SKF5" s="231"/>
      <c r="SKG5" s="231"/>
      <c r="SKH5" s="231"/>
      <c r="SKI5" s="231"/>
      <c r="SKJ5" s="231"/>
      <c r="SKK5" s="231"/>
      <c r="SKL5" s="231"/>
      <c r="SKM5" s="231"/>
      <c r="SKN5" s="231"/>
      <c r="SKO5" s="231"/>
      <c r="SKP5" s="231"/>
      <c r="SKQ5" s="231"/>
      <c r="SKR5" s="231"/>
      <c r="SKS5" s="231"/>
      <c r="SKT5" s="231"/>
      <c r="SKU5" s="231"/>
      <c r="SKV5" s="231"/>
      <c r="SKW5" s="231"/>
      <c r="SKX5" s="231"/>
      <c r="SKY5" s="231"/>
      <c r="SKZ5" s="231"/>
      <c r="SLA5" s="231"/>
      <c r="SLB5" s="231"/>
      <c r="SLC5" s="231"/>
      <c r="SLD5" s="231"/>
      <c r="SLE5" s="231"/>
      <c r="SLF5" s="231"/>
      <c r="SLG5" s="231"/>
      <c r="SLH5" s="231"/>
      <c r="SLI5" s="231"/>
      <c r="SLJ5" s="231"/>
      <c r="SLK5" s="231"/>
      <c r="SLL5" s="231"/>
      <c r="SLM5" s="231"/>
      <c r="SLN5" s="231"/>
      <c r="SLO5" s="231"/>
      <c r="SLP5" s="231"/>
      <c r="SLQ5" s="231"/>
      <c r="SLR5" s="231"/>
      <c r="SLS5" s="231"/>
      <c r="SLT5" s="231"/>
      <c r="SLU5" s="231"/>
      <c r="SLV5" s="231"/>
      <c r="SLW5" s="231"/>
      <c r="SLX5" s="231"/>
      <c r="SLY5" s="231"/>
      <c r="SLZ5" s="231"/>
      <c r="SMA5" s="231"/>
      <c r="SMB5" s="231"/>
      <c r="SMC5" s="231"/>
      <c r="SMD5" s="231"/>
      <c r="SME5" s="231"/>
      <c r="SMF5" s="231"/>
      <c r="SMG5" s="231"/>
      <c r="SMH5" s="231"/>
      <c r="SMI5" s="231"/>
      <c r="SMJ5" s="231"/>
      <c r="SMK5" s="231"/>
      <c r="SML5" s="231"/>
      <c r="SMM5" s="231"/>
      <c r="SMN5" s="231"/>
      <c r="SMO5" s="231"/>
      <c r="SMP5" s="231"/>
      <c r="SMQ5" s="231"/>
      <c r="SMR5" s="231"/>
      <c r="SMS5" s="231"/>
      <c r="SMT5" s="231"/>
      <c r="SMU5" s="231"/>
      <c r="SMV5" s="231"/>
      <c r="SMW5" s="231"/>
      <c r="SMX5" s="231"/>
      <c r="SMY5" s="231"/>
      <c r="SMZ5" s="231"/>
      <c r="SNA5" s="231"/>
      <c r="SNB5" s="231"/>
      <c r="SNC5" s="231"/>
      <c r="SND5" s="231"/>
      <c r="SNE5" s="231"/>
      <c r="SNF5" s="231"/>
      <c r="SNG5" s="231"/>
      <c r="SNH5" s="231"/>
      <c r="SNI5" s="231"/>
      <c r="SNJ5" s="231"/>
      <c r="SNK5" s="231"/>
      <c r="SNL5" s="231"/>
      <c r="SNM5" s="231"/>
      <c r="SNN5" s="231"/>
      <c r="SNO5" s="231"/>
      <c r="SNP5" s="231"/>
      <c r="SNQ5" s="231"/>
      <c r="SNR5" s="231"/>
      <c r="SNS5" s="231"/>
      <c r="SNT5" s="231"/>
      <c r="SNU5" s="231"/>
      <c r="SNV5" s="231"/>
      <c r="SNW5" s="231"/>
      <c r="SNX5" s="231"/>
      <c r="SNY5" s="231"/>
      <c r="SNZ5" s="231"/>
      <c r="SOA5" s="231"/>
      <c r="SOB5" s="231"/>
      <c r="SOC5" s="231"/>
      <c r="SOD5" s="231"/>
      <c r="SOE5" s="231"/>
      <c r="SOF5" s="231"/>
      <c r="SOG5" s="231"/>
      <c r="SOH5" s="231"/>
      <c r="SOI5" s="231"/>
      <c r="SOJ5" s="231"/>
      <c r="SOK5" s="231"/>
      <c r="SOL5" s="231"/>
      <c r="SOM5" s="231"/>
      <c r="SON5" s="231"/>
      <c r="SOO5" s="231"/>
      <c r="SOP5" s="231"/>
      <c r="SOQ5" s="231"/>
      <c r="SOR5" s="231"/>
      <c r="SOS5" s="231"/>
      <c r="SOT5" s="231"/>
      <c r="SOU5" s="231"/>
      <c r="SOV5" s="231"/>
      <c r="SOW5" s="231"/>
      <c r="SOX5" s="231"/>
      <c r="SOY5" s="231"/>
      <c r="SOZ5" s="231"/>
      <c r="SPA5" s="231"/>
      <c r="SPB5" s="231"/>
      <c r="SPC5" s="231"/>
      <c r="SPD5" s="231"/>
      <c r="SPE5" s="231"/>
      <c r="SPF5" s="231"/>
      <c r="SPG5" s="231"/>
      <c r="SPH5" s="231"/>
      <c r="SPI5" s="231"/>
      <c r="SPJ5" s="231"/>
      <c r="SPK5" s="231"/>
      <c r="SPL5" s="231"/>
      <c r="SPM5" s="231"/>
      <c r="SPN5" s="231"/>
      <c r="SPO5" s="231"/>
      <c r="SPP5" s="231"/>
      <c r="SPQ5" s="231"/>
      <c r="SPR5" s="231"/>
      <c r="SPS5" s="231"/>
      <c r="SPT5" s="231"/>
      <c r="SPU5" s="231"/>
      <c r="SPV5" s="231"/>
      <c r="SPW5" s="231"/>
      <c r="SPX5" s="231"/>
      <c r="SPY5" s="231"/>
      <c r="SPZ5" s="231"/>
      <c r="SQA5" s="231"/>
      <c r="SQB5" s="231"/>
      <c r="SQC5" s="231"/>
      <c r="SQD5" s="231"/>
      <c r="SQE5" s="231"/>
      <c r="SQF5" s="231"/>
      <c r="SQG5" s="231"/>
      <c r="SQH5" s="231"/>
      <c r="SQI5" s="231"/>
      <c r="SQJ5" s="231"/>
      <c r="SQK5" s="231"/>
      <c r="SQL5" s="231"/>
      <c r="SQM5" s="231"/>
      <c r="SQN5" s="231"/>
      <c r="SQO5" s="231"/>
      <c r="SQP5" s="231"/>
      <c r="SQQ5" s="231"/>
      <c r="SQR5" s="231"/>
      <c r="SQS5" s="231"/>
      <c r="SQT5" s="231"/>
      <c r="SQU5" s="231"/>
      <c r="SQV5" s="231"/>
      <c r="SQW5" s="231"/>
      <c r="SQX5" s="231"/>
      <c r="SQY5" s="231"/>
      <c r="SQZ5" s="231"/>
      <c r="SRA5" s="231"/>
      <c r="SRB5" s="231"/>
      <c r="SRC5" s="231"/>
      <c r="SRD5" s="231"/>
      <c r="SRE5" s="231"/>
      <c r="SRF5" s="231"/>
      <c r="SRG5" s="231"/>
      <c r="SRH5" s="231"/>
      <c r="SRI5" s="231"/>
      <c r="SRJ5" s="231"/>
      <c r="SRK5" s="231"/>
      <c r="SRL5" s="231"/>
      <c r="SRM5" s="231"/>
      <c r="SRN5" s="231"/>
      <c r="SRO5" s="231"/>
      <c r="SRP5" s="231"/>
      <c r="SRQ5" s="231"/>
      <c r="SRR5" s="231"/>
      <c r="SRS5" s="231"/>
      <c r="SRT5" s="231"/>
      <c r="SRU5" s="231"/>
      <c r="SRV5" s="231"/>
      <c r="SRW5" s="231"/>
      <c r="SRX5" s="231"/>
      <c r="SRY5" s="231"/>
      <c r="SRZ5" s="231"/>
      <c r="SSA5" s="231"/>
      <c r="SSB5" s="231"/>
      <c r="SSC5" s="231"/>
      <c r="SSD5" s="231"/>
      <c r="SSE5" s="231"/>
      <c r="SSF5" s="231"/>
      <c r="SSG5" s="231"/>
      <c r="SSH5" s="231"/>
      <c r="SSI5" s="231"/>
      <c r="SSJ5" s="231"/>
      <c r="SSK5" s="231"/>
      <c r="SSL5" s="231"/>
      <c r="SSM5" s="231"/>
      <c r="SSN5" s="231"/>
      <c r="SSO5" s="231"/>
      <c r="SSP5" s="231"/>
      <c r="SSQ5" s="231"/>
      <c r="SSR5" s="231"/>
      <c r="SSS5" s="231"/>
      <c r="SST5" s="231"/>
      <c r="SSU5" s="231"/>
      <c r="SSV5" s="231"/>
      <c r="SSW5" s="231"/>
      <c r="SSX5" s="231"/>
      <c r="SSY5" s="231"/>
      <c r="SSZ5" s="231"/>
      <c r="STA5" s="231"/>
      <c r="STB5" s="231"/>
      <c r="STC5" s="231"/>
      <c r="STD5" s="231"/>
      <c r="STE5" s="231"/>
      <c r="STF5" s="231"/>
      <c r="STG5" s="231"/>
      <c r="STH5" s="231"/>
      <c r="STI5" s="231"/>
      <c r="STJ5" s="231"/>
      <c r="STK5" s="231"/>
      <c r="STL5" s="231"/>
      <c r="STM5" s="231"/>
      <c r="STN5" s="231"/>
      <c r="STO5" s="231"/>
      <c r="STP5" s="231"/>
      <c r="STQ5" s="231"/>
      <c r="STR5" s="231"/>
      <c r="STS5" s="231"/>
      <c r="STT5" s="231"/>
      <c r="STU5" s="231"/>
      <c r="STV5" s="231"/>
      <c r="STW5" s="231"/>
      <c r="STX5" s="231"/>
      <c r="STY5" s="231"/>
      <c r="STZ5" s="231"/>
      <c r="SUA5" s="231"/>
      <c r="SUB5" s="231"/>
      <c r="SUC5" s="231"/>
      <c r="SUD5" s="231"/>
      <c r="SUE5" s="231"/>
      <c r="SUF5" s="231"/>
      <c r="SUG5" s="231"/>
      <c r="SUH5" s="231"/>
      <c r="SUI5" s="231"/>
      <c r="SUJ5" s="231"/>
      <c r="SUK5" s="231"/>
      <c r="SUL5" s="231"/>
      <c r="SUM5" s="231"/>
      <c r="SUN5" s="231"/>
      <c r="SUO5" s="231"/>
      <c r="SUP5" s="231"/>
      <c r="SUQ5" s="231"/>
      <c r="SUR5" s="231"/>
      <c r="SUS5" s="231"/>
      <c r="SUT5" s="231"/>
      <c r="SUU5" s="231"/>
      <c r="SUV5" s="231"/>
      <c r="SUW5" s="231"/>
      <c r="SUX5" s="231"/>
      <c r="SUY5" s="231"/>
      <c r="SUZ5" s="231"/>
      <c r="SVA5" s="231"/>
      <c r="SVB5" s="231"/>
      <c r="SVC5" s="231"/>
      <c r="SVD5" s="231"/>
      <c r="SVE5" s="231"/>
      <c r="SVF5" s="231"/>
      <c r="SVG5" s="231"/>
      <c r="SVH5" s="231"/>
      <c r="SVI5" s="231"/>
      <c r="SVJ5" s="231"/>
      <c r="SVK5" s="231"/>
      <c r="SVL5" s="231"/>
      <c r="SVM5" s="231"/>
      <c r="SVN5" s="231"/>
      <c r="SVO5" s="231"/>
      <c r="SVP5" s="231"/>
      <c r="SVQ5" s="231"/>
      <c r="SVR5" s="231"/>
      <c r="SVS5" s="231"/>
      <c r="SVT5" s="231"/>
      <c r="SVU5" s="231"/>
      <c r="SVV5" s="231"/>
      <c r="SVW5" s="231"/>
      <c r="SVX5" s="231"/>
      <c r="SVY5" s="231"/>
      <c r="SVZ5" s="231"/>
      <c r="SWA5" s="231"/>
      <c r="SWB5" s="231"/>
      <c r="SWC5" s="231"/>
      <c r="SWD5" s="231"/>
      <c r="SWE5" s="231"/>
      <c r="SWF5" s="231"/>
      <c r="SWG5" s="231"/>
      <c r="SWH5" s="231"/>
      <c r="SWI5" s="231"/>
      <c r="SWJ5" s="231"/>
      <c r="SWK5" s="231"/>
      <c r="SWL5" s="231"/>
      <c r="SWM5" s="231"/>
      <c r="SWN5" s="231"/>
      <c r="SWO5" s="231"/>
      <c r="SWP5" s="231"/>
      <c r="SWQ5" s="231"/>
      <c r="SWR5" s="231"/>
      <c r="SWS5" s="231"/>
      <c r="SWT5" s="231"/>
      <c r="SWU5" s="231"/>
      <c r="SWV5" s="231"/>
      <c r="SWW5" s="231"/>
      <c r="SWX5" s="231"/>
      <c r="SWY5" s="231"/>
      <c r="SWZ5" s="231"/>
      <c r="SXA5" s="231"/>
      <c r="SXB5" s="231"/>
      <c r="SXC5" s="231"/>
      <c r="SXD5" s="231"/>
      <c r="SXE5" s="231"/>
      <c r="SXF5" s="231"/>
      <c r="SXG5" s="231"/>
      <c r="SXH5" s="231"/>
      <c r="SXI5" s="231"/>
      <c r="SXJ5" s="231"/>
      <c r="SXK5" s="231"/>
      <c r="SXL5" s="231"/>
      <c r="SXM5" s="231"/>
      <c r="SXN5" s="231"/>
      <c r="SXO5" s="231"/>
      <c r="SXP5" s="231"/>
      <c r="SXQ5" s="231"/>
      <c r="SXR5" s="231"/>
      <c r="SXS5" s="231"/>
      <c r="SXT5" s="231"/>
      <c r="SXU5" s="231"/>
      <c r="SXV5" s="231"/>
      <c r="SXW5" s="231"/>
      <c r="SXX5" s="231"/>
      <c r="SXY5" s="231"/>
      <c r="SXZ5" s="231"/>
      <c r="SYA5" s="231"/>
      <c r="SYB5" s="231"/>
      <c r="SYC5" s="231"/>
      <c r="SYD5" s="231"/>
      <c r="SYE5" s="231"/>
      <c r="SYF5" s="231"/>
      <c r="SYG5" s="231"/>
      <c r="SYH5" s="231"/>
      <c r="SYI5" s="231"/>
      <c r="SYJ5" s="231"/>
      <c r="SYK5" s="231"/>
      <c r="SYL5" s="231"/>
      <c r="SYM5" s="231"/>
      <c r="SYN5" s="231"/>
      <c r="SYO5" s="231"/>
      <c r="SYP5" s="231"/>
      <c r="SYQ5" s="231"/>
      <c r="SYR5" s="231"/>
      <c r="SYS5" s="231"/>
      <c r="SYT5" s="231"/>
      <c r="SYU5" s="231"/>
      <c r="SYV5" s="231"/>
      <c r="SYW5" s="231"/>
      <c r="SYX5" s="231"/>
      <c r="SYY5" s="231"/>
      <c r="SYZ5" s="231"/>
      <c r="SZA5" s="231"/>
      <c r="SZB5" s="231"/>
      <c r="SZC5" s="231"/>
      <c r="SZD5" s="231"/>
      <c r="SZE5" s="231"/>
      <c r="SZF5" s="231"/>
      <c r="SZG5" s="231"/>
      <c r="SZH5" s="231"/>
      <c r="SZI5" s="231"/>
      <c r="SZJ5" s="231"/>
      <c r="SZK5" s="231"/>
      <c r="SZL5" s="231"/>
      <c r="SZM5" s="231"/>
      <c r="SZN5" s="231"/>
      <c r="SZO5" s="231"/>
      <c r="SZP5" s="231"/>
      <c r="SZQ5" s="231"/>
      <c r="SZR5" s="231"/>
      <c r="SZS5" s="231"/>
      <c r="SZT5" s="231"/>
      <c r="SZU5" s="231"/>
      <c r="SZV5" s="231"/>
      <c r="SZW5" s="231"/>
      <c r="SZX5" s="231"/>
      <c r="SZY5" s="231"/>
      <c r="SZZ5" s="231"/>
      <c r="TAA5" s="231"/>
      <c r="TAB5" s="231"/>
      <c r="TAC5" s="231"/>
      <c r="TAD5" s="231"/>
      <c r="TAE5" s="231"/>
      <c r="TAF5" s="231"/>
      <c r="TAG5" s="231"/>
      <c r="TAH5" s="231"/>
      <c r="TAI5" s="231"/>
      <c r="TAJ5" s="231"/>
      <c r="TAK5" s="231"/>
      <c r="TAL5" s="231"/>
      <c r="TAM5" s="231"/>
      <c r="TAN5" s="231"/>
      <c r="TAO5" s="231"/>
      <c r="TAP5" s="231"/>
      <c r="TAQ5" s="231"/>
      <c r="TAR5" s="231"/>
      <c r="TAS5" s="231"/>
      <c r="TAT5" s="231"/>
      <c r="TAU5" s="231"/>
      <c r="TAV5" s="231"/>
      <c r="TAW5" s="231"/>
      <c r="TAX5" s="231"/>
      <c r="TAY5" s="231"/>
      <c r="TAZ5" s="231"/>
      <c r="TBA5" s="231"/>
      <c r="TBB5" s="231"/>
      <c r="TBC5" s="231"/>
      <c r="TBD5" s="231"/>
      <c r="TBE5" s="231"/>
      <c r="TBF5" s="231"/>
      <c r="TBG5" s="231"/>
      <c r="TBH5" s="231"/>
      <c r="TBI5" s="231"/>
      <c r="TBJ5" s="231"/>
      <c r="TBK5" s="231"/>
      <c r="TBL5" s="231"/>
      <c r="TBM5" s="231"/>
      <c r="TBN5" s="231"/>
      <c r="TBO5" s="231"/>
      <c r="TBP5" s="231"/>
      <c r="TBQ5" s="231"/>
      <c r="TBR5" s="231"/>
      <c r="TBS5" s="231"/>
      <c r="TBT5" s="231"/>
      <c r="TBU5" s="231"/>
      <c r="TBV5" s="231"/>
      <c r="TBW5" s="231"/>
      <c r="TBX5" s="231"/>
      <c r="TBY5" s="231"/>
      <c r="TBZ5" s="231"/>
      <c r="TCA5" s="231"/>
      <c r="TCB5" s="231"/>
      <c r="TCC5" s="231"/>
      <c r="TCD5" s="231"/>
      <c r="TCE5" s="231"/>
      <c r="TCF5" s="231"/>
      <c r="TCG5" s="231"/>
      <c r="TCH5" s="231"/>
      <c r="TCI5" s="231"/>
      <c r="TCJ5" s="231"/>
      <c r="TCK5" s="231"/>
      <c r="TCL5" s="231"/>
      <c r="TCM5" s="231"/>
      <c r="TCN5" s="231"/>
      <c r="TCO5" s="231"/>
      <c r="TCP5" s="231"/>
      <c r="TCQ5" s="231"/>
      <c r="TCR5" s="231"/>
      <c r="TCS5" s="231"/>
      <c r="TCT5" s="231"/>
      <c r="TCU5" s="231"/>
      <c r="TCV5" s="231"/>
      <c r="TCW5" s="231"/>
      <c r="TCX5" s="231"/>
      <c r="TCY5" s="231"/>
      <c r="TCZ5" s="231"/>
      <c r="TDA5" s="231"/>
      <c r="TDB5" s="231"/>
      <c r="TDC5" s="231"/>
      <c r="TDD5" s="231"/>
      <c r="TDE5" s="231"/>
      <c r="TDF5" s="231"/>
      <c r="TDG5" s="231"/>
      <c r="TDH5" s="231"/>
      <c r="TDI5" s="231"/>
      <c r="TDJ5" s="231"/>
      <c r="TDK5" s="231"/>
      <c r="TDL5" s="231"/>
      <c r="TDM5" s="231"/>
      <c r="TDN5" s="231"/>
      <c r="TDO5" s="231"/>
      <c r="TDP5" s="231"/>
      <c r="TDQ5" s="231"/>
      <c r="TDR5" s="231"/>
      <c r="TDS5" s="231"/>
      <c r="TDT5" s="231"/>
      <c r="TDU5" s="231"/>
      <c r="TDV5" s="231"/>
      <c r="TDW5" s="231"/>
      <c r="TDX5" s="231"/>
      <c r="TDY5" s="231"/>
      <c r="TDZ5" s="231"/>
      <c r="TEA5" s="231"/>
      <c r="TEB5" s="231"/>
      <c r="TEC5" s="231"/>
      <c r="TED5" s="231"/>
      <c r="TEE5" s="231"/>
      <c r="TEF5" s="231"/>
      <c r="TEG5" s="231"/>
      <c r="TEH5" s="231"/>
      <c r="TEI5" s="231"/>
      <c r="TEJ5" s="231"/>
      <c r="TEK5" s="231"/>
      <c r="TEL5" s="231"/>
      <c r="TEM5" s="231"/>
      <c r="TEN5" s="231"/>
      <c r="TEO5" s="231"/>
      <c r="TEP5" s="231"/>
      <c r="TEQ5" s="231"/>
      <c r="TER5" s="231"/>
      <c r="TES5" s="231"/>
      <c r="TET5" s="231"/>
      <c r="TEU5" s="231"/>
      <c r="TEV5" s="231"/>
      <c r="TEW5" s="231"/>
      <c r="TEX5" s="231"/>
      <c r="TEY5" s="231"/>
      <c r="TEZ5" s="231"/>
      <c r="TFA5" s="231"/>
      <c r="TFB5" s="231"/>
      <c r="TFC5" s="231"/>
      <c r="TFD5" s="231"/>
      <c r="TFE5" s="231"/>
      <c r="TFF5" s="231"/>
      <c r="TFG5" s="231"/>
      <c r="TFH5" s="231"/>
      <c r="TFI5" s="231"/>
      <c r="TFJ5" s="231"/>
      <c r="TFK5" s="231"/>
      <c r="TFL5" s="231"/>
      <c r="TFM5" s="231"/>
      <c r="TFN5" s="231"/>
      <c r="TFO5" s="231"/>
      <c r="TFP5" s="231"/>
      <c r="TFQ5" s="231"/>
      <c r="TFR5" s="231"/>
      <c r="TFS5" s="231"/>
      <c r="TFT5" s="231"/>
      <c r="TFU5" s="231"/>
      <c r="TFV5" s="231"/>
      <c r="TFW5" s="231"/>
      <c r="TFX5" s="231"/>
      <c r="TFY5" s="231"/>
      <c r="TFZ5" s="231"/>
      <c r="TGA5" s="231"/>
      <c r="TGB5" s="231"/>
      <c r="TGC5" s="231"/>
      <c r="TGD5" s="231"/>
      <c r="TGE5" s="231"/>
      <c r="TGF5" s="231"/>
      <c r="TGG5" s="231"/>
      <c r="TGH5" s="231"/>
      <c r="TGI5" s="231"/>
      <c r="TGJ5" s="231"/>
      <c r="TGK5" s="231"/>
      <c r="TGL5" s="231"/>
      <c r="TGM5" s="231"/>
      <c r="TGN5" s="231"/>
      <c r="TGO5" s="231"/>
      <c r="TGP5" s="231"/>
      <c r="TGQ5" s="231"/>
      <c r="TGR5" s="231"/>
      <c r="TGS5" s="231"/>
      <c r="TGT5" s="231"/>
      <c r="TGU5" s="231"/>
      <c r="TGV5" s="231"/>
      <c r="TGW5" s="231"/>
      <c r="TGX5" s="231"/>
      <c r="TGY5" s="231"/>
      <c r="TGZ5" s="231"/>
      <c r="THA5" s="231"/>
      <c r="THB5" s="231"/>
      <c r="THC5" s="231"/>
      <c r="THD5" s="231"/>
      <c r="THE5" s="231"/>
      <c r="THF5" s="231"/>
      <c r="THG5" s="231"/>
      <c r="THH5" s="231"/>
      <c r="THI5" s="231"/>
      <c r="THJ5" s="231"/>
      <c r="THK5" s="231"/>
      <c r="THL5" s="231"/>
      <c r="THM5" s="231"/>
      <c r="THN5" s="231"/>
      <c r="THO5" s="231"/>
      <c r="THP5" s="231"/>
      <c r="THQ5" s="231"/>
      <c r="THR5" s="231"/>
      <c r="THS5" s="231"/>
      <c r="THT5" s="231"/>
      <c r="THU5" s="231"/>
      <c r="THV5" s="231"/>
      <c r="THW5" s="231"/>
      <c r="THX5" s="231"/>
      <c r="THY5" s="231"/>
      <c r="THZ5" s="231"/>
      <c r="TIA5" s="231"/>
      <c r="TIB5" s="231"/>
      <c r="TIC5" s="231"/>
      <c r="TID5" s="231"/>
      <c r="TIE5" s="231"/>
      <c r="TIF5" s="231"/>
      <c r="TIG5" s="231"/>
      <c r="TIH5" s="231"/>
      <c r="TII5" s="231"/>
      <c r="TIJ5" s="231"/>
      <c r="TIK5" s="231"/>
      <c r="TIL5" s="231"/>
      <c r="TIM5" s="231"/>
      <c r="TIN5" s="231"/>
      <c r="TIO5" s="231"/>
      <c r="TIP5" s="231"/>
      <c r="TIQ5" s="231"/>
      <c r="TIR5" s="231"/>
      <c r="TIS5" s="231"/>
      <c r="TIT5" s="231"/>
      <c r="TIU5" s="231"/>
      <c r="TIV5" s="231"/>
      <c r="TIW5" s="231"/>
      <c r="TIX5" s="231"/>
      <c r="TIY5" s="231"/>
      <c r="TIZ5" s="231"/>
      <c r="TJA5" s="231"/>
      <c r="TJB5" s="231"/>
      <c r="TJC5" s="231"/>
      <c r="TJD5" s="231"/>
      <c r="TJE5" s="231"/>
      <c r="TJF5" s="231"/>
      <c r="TJG5" s="231"/>
      <c r="TJH5" s="231"/>
      <c r="TJI5" s="231"/>
      <c r="TJJ5" s="231"/>
      <c r="TJK5" s="231"/>
      <c r="TJL5" s="231"/>
      <c r="TJM5" s="231"/>
      <c r="TJN5" s="231"/>
      <c r="TJO5" s="231"/>
      <c r="TJP5" s="231"/>
      <c r="TJQ5" s="231"/>
      <c r="TJR5" s="231"/>
      <c r="TJS5" s="231"/>
      <c r="TJT5" s="231"/>
      <c r="TJU5" s="231"/>
      <c r="TJV5" s="231"/>
      <c r="TJW5" s="231"/>
      <c r="TJX5" s="231"/>
      <c r="TJY5" s="231"/>
      <c r="TJZ5" s="231"/>
      <c r="TKA5" s="231"/>
      <c r="TKB5" s="231"/>
      <c r="TKC5" s="231"/>
      <c r="TKD5" s="231"/>
      <c r="TKE5" s="231"/>
      <c r="TKF5" s="231"/>
      <c r="TKG5" s="231"/>
      <c r="TKH5" s="231"/>
      <c r="TKI5" s="231"/>
      <c r="TKJ5" s="231"/>
      <c r="TKK5" s="231"/>
      <c r="TKL5" s="231"/>
      <c r="TKM5" s="231"/>
      <c r="TKN5" s="231"/>
      <c r="TKO5" s="231"/>
      <c r="TKP5" s="231"/>
      <c r="TKQ5" s="231"/>
      <c r="TKR5" s="231"/>
      <c r="TKS5" s="231"/>
      <c r="TKT5" s="231"/>
      <c r="TKU5" s="231"/>
      <c r="TKV5" s="231"/>
      <c r="TKW5" s="231"/>
      <c r="TKX5" s="231"/>
      <c r="TKY5" s="231"/>
      <c r="TKZ5" s="231"/>
      <c r="TLA5" s="231"/>
      <c r="TLB5" s="231"/>
      <c r="TLC5" s="231"/>
      <c r="TLD5" s="231"/>
      <c r="TLE5" s="231"/>
      <c r="TLF5" s="231"/>
      <c r="TLG5" s="231"/>
      <c r="TLH5" s="231"/>
      <c r="TLI5" s="231"/>
      <c r="TLJ5" s="231"/>
      <c r="TLK5" s="231"/>
      <c r="TLL5" s="231"/>
      <c r="TLM5" s="231"/>
      <c r="TLN5" s="231"/>
      <c r="TLO5" s="231"/>
      <c r="TLP5" s="231"/>
      <c r="TLQ5" s="231"/>
      <c r="TLR5" s="231"/>
      <c r="TLS5" s="231"/>
      <c r="TLT5" s="231"/>
      <c r="TLU5" s="231"/>
      <c r="TLV5" s="231"/>
      <c r="TLW5" s="231"/>
      <c r="TLX5" s="231"/>
      <c r="TLY5" s="231"/>
      <c r="TLZ5" s="231"/>
      <c r="TMA5" s="231"/>
      <c r="TMB5" s="231"/>
      <c r="TMC5" s="231"/>
      <c r="TMD5" s="231"/>
      <c r="TME5" s="231"/>
      <c r="TMF5" s="231"/>
      <c r="TMG5" s="231"/>
      <c r="TMH5" s="231"/>
      <c r="TMI5" s="231"/>
      <c r="TMJ5" s="231"/>
      <c r="TMK5" s="231"/>
      <c r="TML5" s="231"/>
      <c r="TMM5" s="231"/>
      <c r="TMN5" s="231"/>
      <c r="TMO5" s="231"/>
      <c r="TMP5" s="231"/>
      <c r="TMQ5" s="231"/>
      <c r="TMR5" s="231"/>
      <c r="TMS5" s="231"/>
      <c r="TMT5" s="231"/>
      <c r="TMU5" s="231"/>
      <c r="TMV5" s="231"/>
      <c r="TMW5" s="231"/>
      <c r="TMX5" s="231"/>
      <c r="TMY5" s="231"/>
      <c r="TMZ5" s="231"/>
      <c r="TNA5" s="231"/>
      <c r="TNB5" s="231"/>
      <c r="TNC5" s="231"/>
      <c r="TND5" s="231"/>
      <c r="TNE5" s="231"/>
      <c r="TNF5" s="231"/>
      <c r="TNG5" s="231"/>
      <c r="TNH5" s="231"/>
      <c r="TNI5" s="231"/>
      <c r="TNJ5" s="231"/>
      <c r="TNK5" s="231"/>
      <c r="TNL5" s="231"/>
      <c r="TNM5" s="231"/>
      <c r="TNN5" s="231"/>
      <c r="TNO5" s="231"/>
      <c r="TNP5" s="231"/>
      <c r="TNQ5" s="231"/>
      <c r="TNR5" s="231"/>
      <c r="TNS5" s="231"/>
      <c r="TNT5" s="231"/>
      <c r="TNU5" s="231"/>
      <c r="TNV5" s="231"/>
      <c r="TNW5" s="231"/>
      <c r="TNX5" s="231"/>
      <c r="TNY5" s="231"/>
      <c r="TNZ5" s="231"/>
      <c r="TOA5" s="231"/>
      <c r="TOB5" s="231"/>
      <c r="TOC5" s="231"/>
      <c r="TOD5" s="231"/>
      <c r="TOE5" s="231"/>
      <c r="TOF5" s="231"/>
      <c r="TOG5" s="231"/>
      <c r="TOH5" s="231"/>
      <c r="TOI5" s="231"/>
      <c r="TOJ5" s="231"/>
      <c r="TOK5" s="231"/>
      <c r="TOL5" s="231"/>
      <c r="TOM5" s="231"/>
      <c r="TON5" s="231"/>
      <c r="TOO5" s="231"/>
      <c r="TOP5" s="231"/>
      <c r="TOQ5" s="231"/>
      <c r="TOR5" s="231"/>
      <c r="TOS5" s="231"/>
      <c r="TOT5" s="231"/>
      <c r="TOU5" s="231"/>
      <c r="TOV5" s="231"/>
      <c r="TOW5" s="231"/>
      <c r="TOX5" s="231"/>
      <c r="TOY5" s="231"/>
      <c r="TOZ5" s="231"/>
      <c r="TPA5" s="231"/>
      <c r="TPB5" s="231"/>
      <c r="TPC5" s="231"/>
      <c r="TPD5" s="231"/>
      <c r="TPE5" s="231"/>
      <c r="TPF5" s="231"/>
      <c r="TPG5" s="231"/>
      <c r="TPH5" s="231"/>
      <c r="TPI5" s="231"/>
      <c r="TPJ5" s="231"/>
      <c r="TPK5" s="231"/>
      <c r="TPL5" s="231"/>
      <c r="TPM5" s="231"/>
      <c r="TPN5" s="231"/>
      <c r="TPO5" s="231"/>
      <c r="TPP5" s="231"/>
      <c r="TPQ5" s="231"/>
      <c r="TPR5" s="231"/>
      <c r="TPS5" s="231"/>
      <c r="TPT5" s="231"/>
      <c r="TPU5" s="231"/>
      <c r="TPV5" s="231"/>
      <c r="TPW5" s="231"/>
      <c r="TPX5" s="231"/>
      <c r="TPY5" s="231"/>
      <c r="TPZ5" s="231"/>
      <c r="TQA5" s="231"/>
      <c r="TQB5" s="231"/>
      <c r="TQC5" s="231"/>
      <c r="TQD5" s="231"/>
      <c r="TQE5" s="231"/>
      <c r="TQF5" s="231"/>
      <c r="TQG5" s="231"/>
      <c r="TQH5" s="231"/>
      <c r="TQI5" s="231"/>
      <c r="TQJ5" s="231"/>
      <c r="TQK5" s="231"/>
      <c r="TQL5" s="231"/>
      <c r="TQM5" s="231"/>
      <c r="TQN5" s="231"/>
      <c r="TQO5" s="231"/>
      <c r="TQP5" s="231"/>
      <c r="TQQ5" s="231"/>
      <c r="TQR5" s="231"/>
      <c r="TQS5" s="231"/>
      <c r="TQT5" s="231"/>
      <c r="TQU5" s="231"/>
      <c r="TQV5" s="231"/>
      <c r="TQW5" s="231"/>
      <c r="TQX5" s="231"/>
      <c r="TQY5" s="231"/>
      <c r="TQZ5" s="231"/>
      <c r="TRA5" s="231"/>
      <c r="TRB5" s="231"/>
      <c r="TRC5" s="231"/>
      <c r="TRD5" s="231"/>
      <c r="TRE5" s="231"/>
      <c r="TRF5" s="231"/>
      <c r="TRG5" s="231"/>
      <c r="TRH5" s="231"/>
      <c r="TRI5" s="231"/>
      <c r="TRJ5" s="231"/>
      <c r="TRK5" s="231"/>
      <c r="TRL5" s="231"/>
      <c r="TRM5" s="231"/>
      <c r="TRN5" s="231"/>
      <c r="TRO5" s="231"/>
      <c r="TRP5" s="231"/>
      <c r="TRQ5" s="231"/>
      <c r="TRR5" s="231"/>
      <c r="TRS5" s="231"/>
      <c r="TRT5" s="231"/>
      <c r="TRU5" s="231"/>
      <c r="TRV5" s="231"/>
      <c r="TRW5" s="231"/>
      <c r="TRX5" s="231"/>
      <c r="TRY5" s="231"/>
      <c r="TRZ5" s="231"/>
      <c r="TSA5" s="231"/>
      <c r="TSB5" s="231"/>
      <c r="TSC5" s="231"/>
      <c r="TSD5" s="231"/>
      <c r="TSE5" s="231"/>
      <c r="TSF5" s="231"/>
      <c r="TSG5" s="231"/>
      <c r="TSH5" s="231"/>
      <c r="TSI5" s="231"/>
      <c r="TSJ5" s="231"/>
      <c r="TSK5" s="231"/>
      <c r="TSL5" s="231"/>
      <c r="TSM5" s="231"/>
      <c r="TSN5" s="231"/>
      <c r="TSO5" s="231"/>
      <c r="TSP5" s="231"/>
      <c r="TSQ5" s="231"/>
      <c r="TSR5" s="231"/>
      <c r="TSS5" s="231"/>
      <c r="TST5" s="231"/>
      <c r="TSU5" s="231"/>
      <c r="TSV5" s="231"/>
      <c r="TSW5" s="231"/>
      <c r="TSX5" s="231"/>
      <c r="TSY5" s="231"/>
      <c r="TSZ5" s="231"/>
      <c r="TTA5" s="231"/>
      <c r="TTB5" s="231"/>
      <c r="TTC5" s="231"/>
      <c r="TTD5" s="231"/>
      <c r="TTE5" s="231"/>
      <c r="TTF5" s="231"/>
      <c r="TTG5" s="231"/>
      <c r="TTH5" s="231"/>
      <c r="TTI5" s="231"/>
      <c r="TTJ5" s="231"/>
      <c r="TTK5" s="231"/>
      <c r="TTL5" s="231"/>
      <c r="TTM5" s="231"/>
      <c r="TTN5" s="231"/>
      <c r="TTO5" s="231"/>
      <c r="TTP5" s="231"/>
      <c r="TTQ5" s="231"/>
      <c r="TTR5" s="231"/>
      <c r="TTS5" s="231"/>
      <c r="TTT5" s="231"/>
      <c r="TTU5" s="231"/>
      <c r="TTV5" s="231"/>
      <c r="TTW5" s="231"/>
      <c r="TTX5" s="231"/>
      <c r="TTY5" s="231"/>
      <c r="TTZ5" s="231"/>
      <c r="TUA5" s="231"/>
      <c r="TUB5" s="231"/>
      <c r="TUC5" s="231"/>
      <c r="TUD5" s="231"/>
      <c r="TUE5" s="231"/>
      <c r="TUF5" s="231"/>
      <c r="TUG5" s="231"/>
      <c r="TUH5" s="231"/>
      <c r="TUI5" s="231"/>
      <c r="TUJ5" s="231"/>
      <c r="TUK5" s="231"/>
      <c r="TUL5" s="231"/>
      <c r="TUM5" s="231"/>
      <c r="TUN5" s="231"/>
      <c r="TUO5" s="231"/>
      <c r="TUP5" s="231"/>
      <c r="TUQ5" s="231"/>
      <c r="TUR5" s="231"/>
      <c r="TUS5" s="231"/>
      <c r="TUT5" s="231"/>
      <c r="TUU5" s="231"/>
      <c r="TUV5" s="231"/>
      <c r="TUW5" s="231"/>
      <c r="TUX5" s="231"/>
      <c r="TUY5" s="231"/>
      <c r="TUZ5" s="231"/>
      <c r="TVA5" s="231"/>
      <c r="TVB5" s="231"/>
      <c r="TVC5" s="231"/>
      <c r="TVD5" s="231"/>
      <c r="TVE5" s="231"/>
      <c r="TVF5" s="231"/>
      <c r="TVG5" s="231"/>
      <c r="TVH5" s="231"/>
      <c r="TVI5" s="231"/>
      <c r="TVJ5" s="231"/>
      <c r="TVK5" s="231"/>
      <c r="TVL5" s="231"/>
      <c r="TVM5" s="231"/>
      <c r="TVN5" s="231"/>
      <c r="TVO5" s="231"/>
      <c r="TVP5" s="231"/>
      <c r="TVQ5" s="231"/>
      <c r="TVR5" s="231"/>
      <c r="TVS5" s="231"/>
      <c r="TVT5" s="231"/>
      <c r="TVU5" s="231"/>
      <c r="TVV5" s="231"/>
      <c r="TVW5" s="231"/>
      <c r="TVX5" s="231"/>
      <c r="TVY5" s="231"/>
      <c r="TVZ5" s="231"/>
      <c r="TWA5" s="231"/>
      <c r="TWB5" s="231"/>
      <c r="TWC5" s="231"/>
      <c r="TWD5" s="231"/>
      <c r="TWE5" s="231"/>
      <c r="TWF5" s="231"/>
      <c r="TWG5" s="231"/>
      <c r="TWH5" s="231"/>
      <c r="TWI5" s="231"/>
      <c r="TWJ5" s="231"/>
      <c r="TWK5" s="231"/>
      <c r="TWL5" s="231"/>
      <c r="TWM5" s="231"/>
      <c r="TWN5" s="231"/>
      <c r="TWO5" s="231"/>
      <c r="TWP5" s="231"/>
      <c r="TWQ5" s="231"/>
      <c r="TWR5" s="231"/>
      <c r="TWS5" s="231"/>
      <c r="TWT5" s="231"/>
      <c r="TWU5" s="231"/>
      <c r="TWV5" s="231"/>
      <c r="TWW5" s="231"/>
      <c r="TWX5" s="231"/>
      <c r="TWY5" s="231"/>
      <c r="TWZ5" s="231"/>
      <c r="TXA5" s="231"/>
      <c r="TXB5" s="231"/>
      <c r="TXC5" s="231"/>
      <c r="TXD5" s="231"/>
      <c r="TXE5" s="231"/>
      <c r="TXF5" s="231"/>
      <c r="TXG5" s="231"/>
      <c r="TXH5" s="231"/>
      <c r="TXI5" s="231"/>
      <c r="TXJ5" s="231"/>
      <c r="TXK5" s="231"/>
      <c r="TXL5" s="231"/>
      <c r="TXM5" s="231"/>
      <c r="TXN5" s="231"/>
      <c r="TXO5" s="231"/>
      <c r="TXP5" s="231"/>
      <c r="TXQ5" s="231"/>
      <c r="TXR5" s="231"/>
      <c r="TXS5" s="231"/>
      <c r="TXT5" s="231"/>
      <c r="TXU5" s="231"/>
      <c r="TXV5" s="231"/>
      <c r="TXW5" s="231"/>
      <c r="TXX5" s="231"/>
      <c r="TXY5" s="231"/>
      <c r="TXZ5" s="231"/>
      <c r="TYA5" s="231"/>
      <c r="TYB5" s="231"/>
      <c r="TYC5" s="231"/>
      <c r="TYD5" s="231"/>
      <c r="TYE5" s="231"/>
      <c r="TYF5" s="231"/>
      <c r="TYG5" s="231"/>
      <c r="TYH5" s="231"/>
      <c r="TYI5" s="231"/>
      <c r="TYJ5" s="231"/>
      <c r="TYK5" s="231"/>
      <c r="TYL5" s="231"/>
      <c r="TYM5" s="231"/>
      <c r="TYN5" s="231"/>
      <c r="TYO5" s="231"/>
      <c r="TYP5" s="231"/>
      <c r="TYQ5" s="231"/>
      <c r="TYR5" s="231"/>
      <c r="TYS5" s="231"/>
      <c r="TYT5" s="231"/>
      <c r="TYU5" s="231"/>
      <c r="TYV5" s="231"/>
      <c r="TYW5" s="231"/>
      <c r="TYX5" s="231"/>
      <c r="TYY5" s="231"/>
      <c r="TYZ5" s="231"/>
      <c r="TZA5" s="231"/>
      <c r="TZB5" s="231"/>
      <c r="TZC5" s="231"/>
      <c r="TZD5" s="231"/>
      <c r="TZE5" s="231"/>
      <c r="TZF5" s="231"/>
      <c r="TZG5" s="231"/>
      <c r="TZH5" s="231"/>
      <c r="TZI5" s="231"/>
      <c r="TZJ5" s="231"/>
      <c r="TZK5" s="231"/>
      <c r="TZL5" s="231"/>
      <c r="TZM5" s="231"/>
      <c r="TZN5" s="231"/>
      <c r="TZO5" s="231"/>
      <c r="TZP5" s="231"/>
      <c r="TZQ5" s="231"/>
      <c r="TZR5" s="231"/>
      <c r="TZS5" s="231"/>
      <c r="TZT5" s="231"/>
      <c r="TZU5" s="231"/>
      <c r="TZV5" s="231"/>
      <c r="TZW5" s="231"/>
      <c r="TZX5" s="231"/>
      <c r="TZY5" s="231"/>
      <c r="TZZ5" s="231"/>
      <c r="UAA5" s="231"/>
      <c r="UAB5" s="231"/>
      <c r="UAC5" s="231"/>
      <c r="UAD5" s="231"/>
      <c r="UAE5" s="231"/>
      <c r="UAF5" s="231"/>
      <c r="UAG5" s="231"/>
      <c r="UAH5" s="231"/>
      <c r="UAI5" s="231"/>
      <c r="UAJ5" s="231"/>
      <c r="UAK5" s="231"/>
      <c r="UAL5" s="231"/>
      <c r="UAM5" s="231"/>
      <c r="UAN5" s="231"/>
      <c r="UAO5" s="231"/>
      <c r="UAP5" s="231"/>
      <c r="UAQ5" s="231"/>
      <c r="UAR5" s="231"/>
      <c r="UAS5" s="231"/>
      <c r="UAT5" s="231"/>
      <c r="UAU5" s="231"/>
      <c r="UAV5" s="231"/>
      <c r="UAW5" s="231"/>
      <c r="UAX5" s="231"/>
      <c r="UAY5" s="231"/>
      <c r="UAZ5" s="231"/>
      <c r="UBA5" s="231"/>
      <c r="UBB5" s="231"/>
      <c r="UBC5" s="231"/>
      <c r="UBD5" s="231"/>
      <c r="UBE5" s="231"/>
      <c r="UBF5" s="231"/>
      <c r="UBG5" s="231"/>
      <c r="UBH5" s="231"/>
      <c r="UBI5" s="231"/>
      <c r="UBJ5" s="231"/>
      <c r="UBK5" s="231"/>
      <c r="UBL5" s="231"/>
      <c r="UBM5" s="231"/>
      <c r="UBN5" s="231"/>
      <c r="UBO5" s="231"/>
      <c r="UBP5" s="231"/>
      <c r="UBQ5" s="231"/>
      <c r="UBR5" s="231"/>
      <c r="UBS5" s="231"/>
      <c r="UBT5" s="231"/>
      <c r="UBU5" s="231"/>
      <c r="UBV5" s="231"/>
      <c r="UBW5" s="231"/>
      <c r="UBX5" s="231"/>
      <c r="UBY5" s="231"/>
      <c r="UBZ5" s="231"/>
      <c r="UCA5" s="231"/>
      <c r="UCB5" s="231"/>
      <c r="UCC5" s="231"/>
      <c r="UCD5" s="231"/>
      <c r="UCE5" s="231"/>
      <c r="UCF5" s="231"/>
      <c r="UCG5" s="231"/>
      <c r="UCH5" s="231"/>
      <c r="UCI5" s="231"/>
      <c r="UCJ5" s="231"/>
      <c r="UCK5" s="231"/>
      <c r="UCL5" s="231"/>
      <c r="UCM5" s="231"/>
      <c r="UCN5" s="231"/>
      <c r="UCO5" s="231"/>
      <c r="UCP5" s="231"/>
      <c r="UCQ5" s="231"/>
      <c r="UCR5" s="231"/>
      <c r="UCS5" s="231"/>
      <c r="UCT5" s="231"/>
      <c r="UCU5" s="231"/>
      <c r="UCV5" s="231"/>
      <c r="UCW5" s="231"/>
      <c r="UCX5" s="231"/>
      <c r="UCY5" s="231"/>
      <c r="UCZ5" s="231"/>
      <c r="UDA5" s="231"/>
      <c r="UDB5" s="231"/>
      <c r="UDC5" s="231"/>
      <c r="UDD5" s="231"/>
      <c r="UDE5" s="231"/>
      <c r="UDF5" s="231"/>
      <c r="UDG5" s="231"/>
      <c r="UDH5" s="231"/>
      <c r="UDI5" s="231"/>
      <c r="UDJ5" s="231"/>
      <c r="UDK5" s="231"/>
      <c r="UDL5" s="231"/>
      <c r="UDM5" s="231"/>
      <c r="UDN5" s="231"/>
      <c r="UDO5" s="231"/>
      <c r="UDP5" s="231"/>
      <c r="UDQ5" s="231"/>
      <c r="UDR5" s="231"/>
      <c r="UDS5" s="231"/>
      <c r="UDT5" s="231"/>
      <c r="UDU5" s="231"/>
      <c r="UDV5" s="231"/>
      <c r="UDW5" s="231"/>
      <c r="UDX5" s="231"/>
      <c r="UDY5" s="231"/>
      <c r="UDZ5" s="231"/>
      <c r="UEA5" s="231"/>
      <c r="UEB5" s="231"/>
      <c r="UEC5" s="231"/>
      <c r="UED5" s="231"/>
      <c r="UEE5" s="231"/>
      <c r="UEF5" s="231"/>
      <c r="UEG5" s="231"/>
      <c r="UEH5" s="231"/>
      <c r="UEI5" s="231"/>
      <c r="UEJ5" s="231"/>
      <c r="UEK5" s="231"/>
      <c r="UEL5" s="231"/>
      <c r="UEM5" s="231"/>
      <c r="UEN5" s="231"/>
      <c r="UEO5" s="231"/>
      <c r="UEP5" s="231"/>
      <c r="UEQ5" s="231"/>
      <c r="UER5" s="231"/>
      <c r="UES5" s="231"/>
      <c r="UET5" s="231"/>
      <c r="UEU5" s="231"/>
      <c r="UEV5" s="231"/>
      <c r="UEW5" s="231"/>
      <c r="UEX5" s="231"/>
      <c r="UEY5" s="231"/>
      <c r="UEZ5" s="231"/>
      <c r="UFA5" s="231"/>
      <c r="UFB5" s="231"/>
      <c r="UFC5" s="231"/>
      <c r="UFD5" s="231"/>
      <c r="UFE5" s="231"/>
      <c r="UFF5" s="231"/>
      <c r="UFG5" s="231"/>
      <c r="UFH5" s="231"/>
      <c r="UFI5" s="231"/>
      <c r="UFJ5" s="231"/>
      <c r="UFK5" s="231"/>
      <c r="UFL5" s="231"/>
      <c r="UFM5" s="231"/>
      <c r="UFN5" s="231"/>
      <c r="UFO5" s="231"/>
      <c r="UFP5" s="231"/>
      <c r="UFQ5" s="231"/>
      <c r="UFR5" s="231"/>
      <c r="UFS5" s="231"/>
      <c r="UFT5" s="231"/>
      <c r="UFU5" s="231"/>
      <c r="UFV5" s="231"/>
      <c r="UFW5" s="231"/>
      <c r="UFX5" s="231"/>
      <c r="UFY5" s="231"/>
      <c r="UFZ5" s="231"/>
      <c r="UGA5" s="231"/>
      <c r="UGB5" s="231"/>
      <c r="UGC5" s="231"/>
      <c r="UGD5" s="231"/>
      <c r="UGE5" s="231"/>
      <c r="UGF5" s="231"/>
      <c r="UGG5" s="231"/>
      <c r="UGH5" s="231"/>
      <c r="UGI5" s="231"/>
      <c r="UGJ5" s="231"/>
      <c r="UGK5" s="231"/>
      <c r="UGL5" s="231"/>
      <c r="UGM5" s="231"/>
      <c r="UGN5" s="231"/>
      <c r="UGO5" s="231"/>
      <c r="UGP5" s="231"/>
      <c r="UGQ5" s="231"/>
      <c r="UGR5" s="231"/>
      <c r="UGS5" s="231"/>
      <c r="UGT5" s="231"/>
      <c r="UGU5" s="231"/>
      <c r="UGV5" s="231"/>
      <c r="UGW5" s="231"/>
      <c r="UGX5" s="231"/>
      <c r="UGY5" s="231"/>
      <c r="UGZ5" s="231"/>
      <c r="UHA5" s="231"/>
      <c r="UHB5" s="231"/>
      <c r="UHC5" s="231"/>
      <c r="UHD5" s="231"/>
      <c r="UHE5" s="231"/>
      <c r="UHF5" s="231"/>
      <c r="UHG5" s="231"/>
      <c r="UHH5" s="231"/>
      <c r="UHI5" s="231"/>
      <c r="UHJ5" s="231"/>
      <c r="UHK5" s="231"/>
      <c r="UHL5" s="231"/>
      <c r="UHM5" s="231"/>
      <c r="UHN5" s="231"/>
      <c r="UHO5" s="231"/>
      <c r="UHP5" s="231"/>
      <c r="UHQ5" s="231"/>
      <c r="UHR5" s="231"/>
      <c r="UHS5" s="231"/>
      <c r="UHT5" s="231"/>
      <c r="UHU5" s="231"/>
      <c r="UHV5" s="231"/>
      <c r="UHW5" s="231"/>
      <c r="UHX5" s="231"/>
      <c r="UHY5" s="231"/>
      <c r="UHZ5" s="231"/>
      <c r="UIA5" s="231"/>
      <c r="UIB5" s="231"/>
      <c r="UIC5" s="231"/>
      <c r="UID5" s="231"/>
      <c r="UIE5" s="231"/>
      <c r="UIF5" s="231"/>
      <c r="UIG5" s="231"/>
      <c r="UIH5" s="231"/>
      <c r="UII5" s="231"/>
      <c r="UIJ5" s="231"/>
      <c r="UIK5" s="231"/>
      <c r="UIL5" s="231"/>
      <c r="UIM5" s="231"/>
      <c r="UIN5" s="231"/>
      <c r="UIO5" s="231"/>
      <c r="UIP5" s="231"/>
      <c r="UIQ5" s="231"/>
      <c r="UIR5" s="231"/>
      <c r="UIS5" s="231"/>
      <c r="UIT5" s="231"/>
      <c r="UIU5" s="231"/>
      <c r="UIV5" s="231"/>
      <c r="UIW5" s="231"/>
      <c r="UIX5" s="231"/>
      <c r="UIY5" s="231"/>
      <c r="UIZ5" s="231"/>
      <c r="UJA5" s="231"/>
      <c r="UJB5" s="231"/>
      <c r="UJC5" s="231"/>
      <c r="UJD5" s="231"/>
      <c r="UJE5" s="231"/>
      <c r="UJF5" s="231"/>
      <c r="UJG5" s="231"/>
      <c r="UJH5" s="231"/>
      <c r="UJI5" s="231"/>
      <c r="UJJ5" s="231"/>
      <c r="UJK5" s="231"/>
      <c r="UJL5" s="231"/>
      <c r="UJM5" s="231"/>
      <c r="UJN5" s="231"/>
      <c r="UJO5" s="231"/>
      <c r="UJP5" s="231"/>
      <c r="UJQ5" s="231"/>
      <c r="UJR5" s="231"/>
      <c r="UJS5" s="231"/>
      <c r="UJT5" s="231"/>
      <c r="UJU5" s="231"/>
      <c r="UJV5" s="231"/>
      <c r="UJW5" s="231"/>
      <c r="UJX5" s="231"/>
      <c r="UJY5" s="231"/>
      <c r="UJZ5" s="231"/>
      <c r="UKA5" s="231"/>
      <c r="UKB5" s="231"/>
      <c r="UKC5" s="231"/>
      <c r="UKD5" s="231"/>
      <c r="UKE5" s="231"/>
      <c r="UKF5" s="231"/>
      <c r="UKG5" s="231"/>
      <c r="UKH5" s="231"/>
      <c r="UKI5" s="231"/>
      <c r="UKJ5" s="231"/>
      <c r="UKK5" s="231"/>
      <c r="UKL5" s="231"/>
      <c r="UKM5" s="231"/>
      <c r="UKN5" s="231"/>
      <c r="UKO5" s="231"/>
      <c r="UKP5" s="231"/>
      <c r="UKQ5" s="231"/>
      <c r="UKR5" s="231"/>
      <c r="UKS5" s="231"/>
      <c r="UKT5" s="231"/>
      <c r="UKU5" s="231"/>
      <c r="UKV5" s="231"/>
      <c r="UKW5" s="231"/>
      <c r="UKX5" s="231"/>
      <c r="UKY5" s="231"/>
      <c r="UKZ5" s="231"/>
      <c r="ULA5" s="231"/>
      <c r="ULB5" s="231"/>
      <c r="ULC5" s="231"/>
      <c r="ULD5" s="231"/>
      <c r="ULE5" s="231"/>
      <c r="ULF5" s="231"/>
      <c r="ULG5" s="231"/>
      <c r="ULH5" s="231"/>
      <c r="ULI5" s="231"/>
      <c r="ULJ5" s="231"/>
      <c r="ULK5" s="231"/>
      <c r="ULL5" s="231"/>
      <c r="ULM5" s="231"/>
      <c r="ULN5" s="231"/>
      <c r="ULO5" s="231"/>
      <c r="ULP5" s="231"/>
      <c r="ULQ5" s="231"/>
      <c r="ULR5" s="231"/>
      <c r="ULS5" s="231"/>
      <c r="ULT5" s="231"/>
      <c r="ULU5" s="231"/>
      <c r="ULV5" s="231"/>
      <c r="ULW5" s="231"/>
      <c r="ULX5" s="231"/>
      <c r="ULY5" s="231"/>
      <c r="ULZ5" s="231"/>
      <c r="UMA5" s="231"/>
      <c r="UMB5" s="231"/>
      <c r="UMC5" s="231"/>
      <c r="UMD5" s="231"/>
      <c r="UME5" s="231"/>
      <c r="UMF5" s="231"/>
      <c r="UMG5" s="231"/>
      <c r="UMH5" s="231"/>
      <c r="UMI5" s="231"/>
      <c r="UMJ5" s="231"/>
      <c r="UMK5" s="231"/>
      <c r="UML5" s="231"/>
      <c r="UMM5" s="231"/>
      <c r="UMN5" s="231"/>
      <c r="UMO5" s="231"/>
      <c r="UMP5" s="231"/>
      <c r="UMQ5" s="231"/>
      <c r="UMR5" s="231"/>
      <c r="UMS5" s="231"/>
      <c r="UMT5" s="231"/>
      <c r="UMU5" s="231"/>
      <c r="UMV5" s="231"/>
      <c r="UMW5" s="231"/>
      <c r="UMX5" s="231"/>
      <c r="UMY5" s="231"/>
      <c r="UMZ5" s="231"/>
      <c r="UNA5" s="231"/>
      <c r="UNB5" s="231"/>
      <c r="UNC5" s="231"/>
      <c r="UND5" s="231"/>
      <c r="UNE5" s="231"/>
      <c r="UNF5" s="231"/>
      <c r="UNG5" s="231"/>
      <c r="UNH5" s="231"/>
      <c r="UNI5" s="231"/>
      <c r="UNJ5" s="231"/>
      <c r="UNK5" s="231"/>
      <c r="UNL5" s="231"/>
      <c r="UNM5" s="231"/>
      <c r="UNN5" s="231"/>
      <c r="UNO5" s="231"/>
      <c r="UNP5" s="231"/>
      <c r="UNQ5" s="231"/>
      <c r="UNR5" s="231"/>
      <c r="UNS5" s="231"/>
      <c r="UNT5" s="231"/>
      <c r="UNU5" s="231"/>
      <c r="UNV5" s="231"/>
      <c r="UNW5" s="231"/>
      <c r="UNX5" s="231"/>
      <c r="UNY5" s="231"/>
      <c r="UNZ5" s="231"/>
      <c r="UOA5" s="231"/>
      <c r="UOB5" s="231"/>
      <c r="UOC5" s="231"/>
      <c r="UOD5" s="231"/>
      <c r="UOE5" s="231"/>
      <c r="UOF5" s="231"/>
      <c r="UOG5" s="231"/>
      <c r="UOH5" s="231"/>
      <c r="UOI5" s="231"/>
      <c r="UOJ5" s="231"/>
      <c r="UOK5" s="231"/>
      <c r="UOL5" s="231"/>
      <c r="UOM5" s="231"/>
      <c r="UON5" s="231"/>
      <c r="UOO5" s="231"/>
      <c r="UOP5" s="231"/>
      <c r="UOQ5" s="231"/>
      <c r="UOR5" s="231"/>
      <c r="UOS5" s="231"/>
      <c r="UOT5" s="231"/>
      <c r="UOU5" s="231"/>
      <c r="UOV5" s="231"/>
      <c r="UOW5" s="231"/>
      <c r="UOX5" s="231"/>
      <c r="UOY5" s="231"/>
      <c r="UOZ5" s="231"/>
      <c r="UPA5" s="231"/>
      <c r="UPB5" s="231"/>
      <c r="UPC5" s="231"/>
      <c r="UPD5" s="231"/>
      <c r="UPE5" s="231"/>
      <c r="UPF5" s="231"/>
      <c r="UPG5" s="231"/>
      <c r="UPH5" s="231"/>
      <c r="UPI5" s="231"/>
      <c r="UPJ5" s="231"/>
      <c r="UPK5" s="231"/>
      <c r="UPL5" s="231"/>
      <c r="UPM5" s="231"/>
      <c r="UPN5" s="231"/>
      <c r="UPO5" s="231"/>
      <c r="UPP5" s="231"/>
      <c r="UPQ5" s="231"/>
      <c r="UPR5" s="231"/>
      <c r="UPS5" s="231"/>
      <c r="UPT5" s="231"/>
      <c r="UPU5" s="231"/>
      <c r="UPV5" s="231"/>
      <c r="UPW5" s="231"/>
      <c r="UPX5" s="231"/>
      <c r="UPY5" s="231"/>
      <c r="UPZ5" s="231"/>
      <c r="UQA5" s="231"/>
      <c r="UQB5" s="231"/>
      <c r="UQC5" s="231"/>
      <c r="UQD5" s="231"/>
      <c r="UQE5" s="231"/>
      <c r="UQF5" s="231"/>
      <c r="UQG5" s="231"/>
      <c r="UQH5" s="231"/>
      <c r="UQI5" s="231"/>
      <c r="UQJ5" s="231"/>
      <c r="UQK5" s="231"/>
      <c r="UQL5" s="231"/>
      <c r="UQM5" s="231"/>
      <c r="UQN5" s="231"/>
      <c r="UQO5" s="231"/>
      <c r="UQP5" s="231"/>
      <c r="UQQ5" s="231"/>
      <c r="UQR5" s="231"/>
      <c r="UQS5" s="231"/>
      <c r="UQT5" s="231"/>
      <c r="UQU5" s="231"/>
      <c r="UQV5" s="231"/>
      <c r="UQW5" s="231"/>
      <c r="UQX5" s="231"/>
      <c r="UQY5" s="231"/>
      <c r="UQZ5" s="231"/>
      <c r="URA5" s="231"/>
      <c r="URB5" s="231"/>
      <c r="URC5" s="231"/>
      <c r="URD5" s="231"/>
      <c r="URE5" s="231"/>
      <c r="URF5" s="231"/>
      <c r="URG5" s="231"/>
      <c r="URH5" s="231"/>
      <c r="URI5" s="231"/>
      <c r="URJ5" s="231"/>
      <c r="URK5" s="231"/>
      <c r="URL5" s="231"/>
      <c r="URM5" s="231"/>
      <c r="URN5" s="231"/>
      <c r="URO5" s="231"/>
      <c r="URP5" s="231"/>
      <c r="URQ5" s="231"/>
      <c r="URR5" s="231"/>
      <c r="URS5" s="231"/>
      <c r="URT5" s="231"/>
      <c r="URU5" s="231"/>
      <c r="URV5" s="231"/>
      <c r="URW5" s="231"/>
      <c r="URX5" s="231"/>
      <c r="URY5" s="231"/>
      <c r="URZ5" s="231"/>
      <c r="USA5" s="231"/>
      <c r="USB5" s="231"/>
      <c r="USC5" s="231"/>
      <c r="USD5" s="231"/>
      <c r="USE5" s="231"/>
      <c r="USF5" s="231"/>
      <c r="USG5" s="231"/>
      <c r="USH5" s="231"/>
      <c r="USI5" s="231"/>
      <c r="USJ5" s="231"/>
      <c r="USK5" s="231"/>
      <c r="USL5" s="231"/>
      <c r="USM5" s="231"/>
      <c r="USN5" s="231"/>
      <c r="USO5" s="231"/>
      <c r="USP5" s="231"/>
      <c r="USQ5" s="231"/>
      <c r="USR5" s="231"/>
      <c r="USS5" s="231"/>
      <c r="UST5" s="231"/>
      <c r="USU5" s="231"/>
      <c r="USV5" s="231"/>
      <c r="USW5" s="231"/>
      <c r="USX5" s="231"/>
      <c r="USY5" s="231"/>
      <c r="USZ5" s="231"/>
      <c r="UTA5" s="231"/>
      <c r="UTB5" s="231"/>
      <c r="UTC5" s="231"/>
      <c r="UTD5" s="231"/>
      <c r="UTE5" s="231"/>
      <c r="UTF5" s="231"/>
      <c r="UTG5" s="231"/>
      <c r="UTH5" s="231"/>
      <c r="UTI5" s="231"/>
      <c r="UTJ5" s="231"/>
      <c r="UTK5" s="231"/>
      <c r="UTL5" s="231"/>
      <c r="UTM5" s="231"/>
      <c r="UTN5" s="231"/>
      <c r="UTO5" s="231"/>
      <c r="UTP5" s="231"/>
      <c r="UTQ5" s="231"/>
      <c r="UTR5" s="231"/>
      <c r="UTS5" s="231"/>
      <c r="UTT5" s="231"/>
      <c r="UTU5" s="231"/>
      <c r="UTV5" s="231"/>
      <c r="UTW5" s="231"/>
      <c r="UTX5" s="231"/>
      <c r="UTY5" s="231"/>
      <c r="UTZ5" s="231"/>
      <c r="UUA5" s="231"/>
      <c r="UUB5" s="231"/>
      <c r="UUC5" s="231"/>
      <c r="UUD5" s="231"/>
      <c r="UUE5" s="231"/>
      <c r="UUF5" s="231"/>
      <c r="UUG5" s="231"/>
      <c r="UUH5" s="231"/>
      <c r="UUI5" s="231"/>
      <c r="UUJ5" s="231"/>
      <c r="UUK5" s="231"/>
      <c r="UUL5" s="231"/>
      <c r="UUM5" s="231"/>
      <c r="UUN5" s="231"/>
      <c r="UUO5" s="231"/>
      <c r="UUP5" s="231"/>
      <c r="UUQ5" s="231"/>
      <c r="UUR5" s="231"/>
      <c r="UUS5" s="231"/>
      <c r="UUT5" s="231"/>
      <c r="UUU5" s="231"/>
      <c r="UUV5" s="231"/>
      <c r="UUW5" s="231"/>
      <c r="UUX5" s="231"/>
      <c r="UUY5" s="231"/>
      <c r="UUZ5" s="231"/>
      <c r="UVA5" s="231"/>
      <c r="UVB5" s="231"/>
      <c r="UVC5" s="231"/>
      <c r="UVD5" s="231"/>
      <c r="UVE5" s="231"/>
      <c r="UVF5" s="231"/>
      <c r="UVG5" s="231"/>
      <c r="UVH5" s="231"/>
      <c r="UVI5" s="231"/>
      <c r="UVJ5" s="231"/>
      <c r="UVK5" s="231"/>
      <c r="UVL5" s="231"/>
      <c r="UVM5" s="231"/>
      <c r="UVN5" s="231"/>
      <c r="UVO5" s="231"/>
      <c r="UVP5" s="231"/>
      <c r="UVQ5" s="231"/>
      <c r="UVR5" s="231"/>
      <c r="UVS5" s="231"/>
      <c r="UVT5" s="231"/>
      <c r="UVU5" s="231"/>
      <c r="UVV5" s="231"/>
      <c r="UVW5" s="231"/>
      <c r="UVX5" s="231"/>
      <c r="UVY5" s="231"/>
      <c r="UVZ5" s="231"/>
      <c r="UWA5" s="231"/>
      <c r="UWB5" s="231"/>
      <c r="UWC5" s="231"/>
      <c r="UWD5" s="231"/>
      <c r="UWE5" s="231"/>
      <c r="UWF5" s="231"/>
      <c r="UWG5" s="231"/>
      <c r="UWH5" s="231"/>
      <c r="UWI5" s="231"/>
      <c r="UWJ5" s="231"/>
      <c r="UWK5" s="231"/>
      <c r="UWL5" s="231"/>
      <c r="UWM5" s="231"/>
      <c r="UWN5" s="231"/>
      <c r="UWO5" s="231"/>
      <c r="UWP5" s="231"/>
      <c r="UWQ5" s="231"/>
      <c r="UWR5" s="231"/>
      <c r="UWS5" s="231"/>
      <c r="UWT5" s="231"/>
      <c r="UWU5" s="231"/>
      <c r="UWV5" s="231"/>
      <c r="UWW5" s="231"/>
      <c r="UWX5" s="231"/>
      <c r="UWY5" s="231"/>
      <c r="UWZ5" s="231"/>
      <c r="UXA5" s="231"/>
      <c r="UXB5" s="231"/>
      <c r="UXC5" s="231"/>
      <c r="UXD5" s="231"/>
      <c r="UXE5" s="231"/>
      <c r="UXF5" s="231"/>
      <c r="UXG5" s="231"/>
      <c r="UXH5" s="231"/>
      <c r="UXI5" s="231"/>
      <c r="UXJ5" s="231"/>
      <c r="UXK5" s="231"/>
      <c r="UXL5" s="231"/>
      <c r="UXM5" s="231"/>
      <c r="UXN5" s="231"/>
      <c r="UXO5" s="231"/>
      <c r="UXP5" s="231"/>
      <c r="UXQ5" s="231"/>
      <c r="UXR5" s="231"/>
      <c r="UXS5" s="231"/>
      <c r="UXT5" s="231"/>
      <c r="UXU5" s="231"/>
      <c r="UXV5" s="231"/>
      <c r="UXW5" s="231"/>
      <c r="UXX5" s="231"/>
      <c r="UXY5" s="231"/>
      <c r="UXZ5" s="231"/>
      <c r="UYA5" s="231"/>
      <c r="UYB5" s="231"/>
      <c r="UYC5" s="231"/>
      <c r="UYD5" s="231"/>
      <c r="UYE5" s="231"/>
      <c r="UYF5" s="231"/>
      <c r="UYG5" s="231"/>
      <c r="UYH5" s="231"/>
      <c r="UYI5" s="231"/>
      <c r="UYJ5" s="231"/>
      <c r="UYK5" s="231"/>
      <c r="UYL5" s="231"/>
      <c r="UYM5" s="231"/>
      <c r="UYN5" s="231"/>
      <c r="UYO5" s="231"/>
      <c r="UYP5" s="231"/>
      <c r="UYQ5" s="231"/>
      <c r="UYR5" s="231"/>
      <c r="UYS5" s="231"/>
      <c r="UYT5" s="231"/>
      <c r="UYU5" s="231"/>
      <c r="UYV5" s="231"/>
      <c r="UYW5" s="231"/>
      <c r="UYX5" s="231"/>
      <c r="UYY5" s="231"/>
      <c r="UYZ5" s="231"/>
      <c r="UZA5" s="231"/>
      <c r="UZB5" s="231"/>
      <c r="UZC5" s="231"/>
      <c r="UZD5" s="231"/>
      <c r="UZE5" s="231"/>
      <c r="UZF5" s="231"/>
      <c r="UZG5" s="231"/>
      <c r="UZH5" s="231"/>
      <c r="UZI5" s="231"/>
      <c r="UZJ5" s="231"/>
      <c r="UZK5" s="231"/>
      <c r="UZL5" s="231"/>
      <c r="UZM5" s="231"/>
      <c r="UZN5" s="231"/>
      <c r="UZO5" s="231"/>
      <c r="UZP5" s="231"/>
      <c r="UZQ5" s="231"/>
      <c r="UZR5" s="231"/>
      <c r="UZS5" s="231"/>
      <c r="UZT5" s="231"/>
      <c r="UZU5" s="231"/>
      <c r="UZV5" s="231"/>
      <c r="UZW5" s="231"/>
      <c r="UZX5" s="231"/>
      <c r="UZY5" s="231"/>
      <c r="UZZ5" s="231"/>
      <c r="VAA5" s="231"/>
      <c r="VAB5" s="231"/>
      <c r="VAC5" s="231"/>
      <c r="VAD5" s="231"/>
      <c r="VAE5" s="231"/>
      <c r="VAF5" s="231"/>
      <c r="VAG5" s="231"/>
      <c r="VAH5" s="231"/>
      <c r="VAI5" s="231"/>
      <c r="VAJ5" s="231"/>
      <c r="VAK5" s="231"/>
      <c r="VAL5" s="231"/>
      <c r="VAM5" s="231"/>
      <c r="VAN5" s="231"/>
      <c r="VAO5" s="231"/>
      <c r="VAP5" s="231"/>
      <c r="VAQ5" s="231"/>
      <c r="VAR5" s="231"/>
      <c r="VAS5" s="231"/>
      <c r="VAT5" s="231"/>
      <c r="VAU5" s="231"/>
      <c r="VAV5" s="231"/>
      <c r="VAW5" s="231"/>
      <c r="VAX5" s="231"/>
      <c r="VAY5" s="231"/>
      <c r="VAZ5" s="231"/>
      <c r="VBA5" s="231"/>
      <c r="VBB5" s="231"/>
      <c r="VBC5" s="231"/>
      <c r="VBD5" s="231"/>
      <c r="VBE5" s="231"/>
      <c r="VBF5" s="231"/>
      <c r="VBG5" s="231"/>
      <c r="VBH5" s="231"/>
      <c r="VBI5" s="231"/>
      <c r="VBJ5" s="231"/>
      <c r="VBK5" s="231"/>
      <c r="VBL5" s="231"/>
      <c r="VBM5" s="231"/>
      <c r="VBN5" s="231"/>
      <c r="VBO5" s="231"/>
      <c r="VBP5" s="231"/>
      <c r="VBQ5" s="231"/>
      <c r="VBR5" s="231"/>
      <c r="VBS5" s="231"/>
      <c r="VBT5" s="231"/>
      <c r="VBU5" s="231"/>
      <c r="VBV5" s="231"/>
      <c r="VBW5" s="231"/>
      <c r="VBX5" s="231"/>
      <c r="VBY5" s="231"/>
      <c r="VBZ5" s="231"/>
      <c r="VCA5" s="231"/>
      <c r="VCB5" s="231"/>
      <c r="VCC5" s="231"/>
      <c r="VCD5" s="231"/>
      <c r="VCE5" s="231"/>
      <c r="VCF5" s="231"/>
      <c r="VCG5" s="231"/>
      <c r="VCH5" s="231"/>
      <c r="VCI5" s="231"/>
      <c r="VCJ5" s="231"/>
      <c r="VCK5" s="231"/>
      <c r="VCL5" s="231"/>
      <c r="VCM5" s="231"/>
      <c r="VCN5" s="231"/>
      <c r="VCO5" s="231"/>
      <c r="VCP5" s="231"/>
      <c r="VCQ5" s="231"/>
      <c r="VCR5" s="231"/>
      <c r="VCS5" s="231"/>
      <c r="VCT5" s="231"/>
      <c r="VCU5" s="231"/>
      <c r="VCV5" s="231"/>
      <c r="VCW5" s="231"/>
      <c r="VCX5" s="231"/>
      <c r="VCY5" s="231"/>
      <c r="VCZ5" s="231"/>
      <c r="VDA5" s="231"/>
      <c r="VDB5" s="231"/>
      <c r="VDC5" s="231"/>
      <c r="VDD5" s="231"/>
      <c r="VDE5" s="231"/>
      <c r="VDF5" s="231"/>
      <c r="VDG5" s="231"/>
      <c r="VDH5" s="231"/>
      <c r="VDI5" s="231"/>
      <c r="VDJ5" s="231"/>
      <c r="VDK5" s="231"/>
      <c r="VDL5" s="231"/>
      <c r="VDM5" s="231"/>
      <c r="VDN5" s="231"/>
      <c r="VDO5" s="231"/>
      <c r="VDP5" s="231"/>
      <c r="VDQ5" s="231"/>
      <c r="VDR5" s="231"/>
      <c r="VDS5" s="231"/>
      <c r="VDT5" s="231"/>
      <c r="VDU5" s="231"/>
      <c r="VDV5" s="231"/>
      <c r="VDW5" s="231"/>
      <c r="VDX5" s="231"/>
      <c r="VDY5" s="231"/>
      <c r="VDZ5" s="231"/>
      <c r="VEA5" s="231"/>
      <c r="VEB5" s="231"/>
      <c r="VEC5" s="231"/>
      <c r="VED5" s="231"/>
      <c r="VEE5" s="231"/>
      <c r="VEF5" s="231"/>
      <c r="VEG5" s="231"/>
      <c r="VEH5" s="231"/>
      <c r="VEI5" s="231"/>
      <c r="VEJ5" s="231"/>
      <c r="VEK5" s="231"/>
      <c r="VEL5" s="231"/>
      <c r="VEM5" s="231"/>
      <c r="VEN5" s="231"/>
      <c r="VEO5" s="231"/>
      <c r="VEP5" s="231"/>
      <c r="VEQ5" s="231"/>
      <c r="VER5" s="231"/>
      <c r="VES5" s="231"/>
      <c r="VET5" s="231"/>
      <c r="VEU5" s="231"/>
      <c r="VEV5" s="231"/>
      <c r="VEW5" s="231"/>
      <c r="VEX5" s="231"/>
      <c r="VEY5" s="231"/>
      <c r="VEZ5" s="231"/>
      <c r="VFA5" s="231"/>
      <c r="VFB5" s="231"/>
      <c r="VFC5" s="231"/>
      <c r="VFD5" s="231"/>
      <c r="VFE5" s="231"/>
      <c r="VFF5" s="231"/>
      <c r="VFG5" s="231"/>
      <c r="VFH5" s="231"/>
      <c r="VFI5" s="231"/>
      <c r="VFJ5" s="231"/>
      <c r="VFK5" s="231"/>
      <c r="VFL5" s="231"/>
      <c r="VFM5" s="231"/>
      <c r="VFN5" s="231"/>
      <c r="VFO5" s="231"/>
      <c r="VFP5" s="231"/>
      <c r="VFQ5" s="231"/>
      <c r="VFR5" s="231"/>
      <c r="VFS5" s="231"/>
      <c r="VFT5" s="231"/>
      <c r="VFU5" s="231"/>
      <c r="VFV5" s="231"/>
      <c r="VFW5" s="231"/>
      <c r="VFX5" s="231"/>
      <c r="VFY5" s="231"/>
      <c r="VFZ5" s="231"/>
      <c r="VGA5" s="231"/>
      <c r="VGB5" s="231"/>
      <c r="VGC5" s="231"/>
      <c r="VGD5" s="231"/>
      <c r="VGE5" s="231"/>
      <c r="VGF5" s="231"/>
      <c r="VGG5" s="231"/>
      <c r="VGH5" s="231"/>
      <c r="VGI5" s="231"/>
      <c r="VGJ5" s="231"/>
      <c r="VGK5" s="231"/>
      <c r="VGL5" s="231"/>
      <c r="VGM5" s="231"/>
      <c r="VGN5" s="231"/>
      <c r="VGO5" s="231"/>
      <c r="VGP5" s="231"/>
      <c r="VGQ5" s="231"/>
      <c r="VGR5" s="231"/>
      <c r="VGS5" s="231"/>
      <c r="VGT5" s="231"/>
      <c r="VGU5" s="231"/>
      <c r="VGV5" s="231"/>
      <c r="VGW5" s="231"/>
      <c r="VGX5" s="231"/>
      <c r="VGY5" s="231"/>
      <c r="VGZ5" s="231"/>
      <c r="VHA5" s="231"/>
      <c r="VHB5" s="231"/>
      <c r="VHC5" s="231"/>
      <c r="VHD5" s="231"/>
      <c r="VHE5" s="231"/>
      <c r="VHF5" s="231"/>
      <c r="VHG5" s="231"/>
      <c r="VHH5" s="231"/>
      <c r="VHI5" s="231"/>
      <c r="VHJ5" s="231"/>
      <c r="VHK5" s="231"/>
      <c r="VHL5" s="231"/>
      <c r="VHM5" s="231"/>
      <c r="VHN5" s="231"/>
      <c r="VHO5" s="231"/>
      <c r="VHP5" s="231"/>
      <c r="VHQ5" s="231"/>
      <c r="VHR5" s="231"/>
      <c r="VHS5" s="231"/>
      <c r="VHT5" s="231"/>
      <c r="VHU5" s="231"/>
      <c r="VHV5" s="231"/>
      <c r="VHW5" s="231"/>
      <c r="VHX5" s="231"/>
      <c r="VHY5" s="231"/>
      <c r="VHZ5" s="231"/>
      <c r="VIA5" s="231"/>
      <c r="VIB5" s="231"/>
      <c r="VIC5" s="231"/>
      <c r="VID5" s="231"/>
      <c r="VIE5" s="231"/>
      <c r="VIF5" s="231"/>
      <c r="VIG5" s="231"/>
      <c r="VIH5" s="231"/>
      <c r="VII5" s="231"/>
      <c r="VIJ5" s="231"/>
      <c r="VIK5" s="231"/>
      <c r="VIL5" s="231"/>
      <c r="VIM5" s="231"/>
      <c r="VIN5" s="231"/>
      <c r="VIO5" s="231"/>
      <c r="VIP5" s="231"/>
      <c r="VIQ5" s="231"/>
      <c r="VIR5" s="231"/>
      <c r="VIS5" s="231"/>
      <c r="VIT5" s="231"/>
      <c r="VIU5" s="231"/>
      <c r="VIV5" s="231"/>
      <c r="VIW5" s="231"/>
      <c r="VIX5" s="231"/>
      <c r="VIY5" s="231"/>
      <c r="VIZ5" s="231"/>
      <c r="VJA5" s="231"/>
      <c r="VJB5" s="231"/>
      <c r="VJC5" s="231"/>
      <c r="VJD5" s="231"/>
      <c r="VJE5" s="231"/>
      <c r="VJF5" s="231"/>
      <c r="VJG5" s="231"/>
      <c r="VJH5" s="231"/>
      <c r="VJI5" s="231"/>
      <c r="VJJ5" s="231"/>
      <c r="VJK5" s="231"/>
      <c r="VJL5" s="231"/>
      <c r="VJM5" s="231"/>
      <c r="VJN5" s="231"/>
      <c r="VJO5" s="231"/>
      <c r="VJP5" s="231"/>
      <c r="VJQ5" s="231"/>
      <c r="VJR5" s="231"/>
      <c r="VJS5" s="231"/>
      <c r="VJT5" s="231"/>
      <c r="VJU5" s="231"/>
      <c r="VJV5" s="231"/>
      <c r="VJW5" s="231"/>
      <c r="VJX5" s="231"/>
      <c r="VJY5" s="231"/>
      <c r="VJZ5" s="231"/>
      <c r="VKA5" s="231"/>
      <c r="VKB5" s="231"/>
      <c r="VKC5" s="231"/>
      <c r="VKD5" s="231"/>
      <c r="VKE5" s="231"/>
      <c r="VKF5" s="231"/>
      <c r="VKG5" s="231"/>
      <c r="VKH5" s="231"/>
      <c r="VKI5" s="231"/>
      <c r="VKJ5" s="231"/>
      <c r="VKK5" s="231"/>
      <c r="VKL5" s="231"/>
      <c r="VKM5" s="231"/>
      <c r="VKN5" s="231"/>
      <c r="VKO5" s="231"/>
      <c r="VKP5" s="231"/>
      <c r="VKQ5" s="231"/>
      <c r="VKR5" s="231"/>
      <c r="VKS5" s="231"/>
      <c r="VKT5" s="231"/>
      <c r="VKU5" s="231"/>
      <c r="VKV5" s="231"/>
      <c r="VKW5" s="231"/>
      <c r="VKX5" s="231"/>
      <c r="VKY5" s="231"/>
      <c r="VKZ5" s="231"/>
      <c r="VLA5" s="231"/>
      <c r="VLB5" s="231"/>
      <c r="VLC5" s="231"/>
      <c r="VLD5" s="231"/>
      <c r="VLE5" s="231"/>
      <c r="VLF5" s="231"/>
      <c r="VLG5" s="231"/>
      <c r="VLH5" s="231"/>
      <c r="VLI5" s="231"/>
      <c r="VLJ5" s="231"/>
      <c r="VLK5" s="231"/>
      <c r="VLL5" s="231"/>
      <c r="VLM5" s="231"/>
      <c r="VLN5" s="231"/>
      <c r="VLO5" s="231"/>
      <c r="VLP5" s="231"/>
      <c r="VLQ5" s="231"/>
      <c r="VLR5" s="231"/>
      <c r="VLS5" s="231"/>
      <c r="VLT5" s="231"/>
      <c r="VLU5" s="231"/>
      <c r="VLV5" s="231"/>
      <c r="VLW5" s="231"/>
      <c r="VLX5" s="231"/>
      <c r="VLY5" s="231"/>
      <c r="VLZ5" s="231"/>
      <c r="VMA5" s="231"/>
      <c r="VMB5" s="231"/>
      <c r="VMC5" s="231"/>
      <c r="VMD5" s="231"/>
      <c r="VME5" s="231"/>
      <c r="VMF5" s="231"/>
      <c r="VMG5" s="231"/>
      <c r="VMH5" s="231"/>
      <c r="VMI5" s="231"/>
      <c r="VMJ5" s="231"/>
      <c r="VMK5" s="231"/>
      <c r="VML5" s="231"/>
      <c r="VMM5" s="231"/>
      <c r="VMN5" s="231"/>
      <c r="VMO5" s="231"/>
      <c r="VMP5" s="231"/>
      <c r="VMQ5" s="231"/>
      <c r="VMR5" s="231"/>
      <c r="VMS5" s="231"/>
      <c r="VMT5" s="231"/>
      <c r="VMU5" s="231"/>
      <c r="VMV5" s="231"/>
      <c r="VMW5" s="231"/>
      <c r="VMX5" s="231"/>
      <c r="VMY5" s="231"/>
      <c r="VMZ5" s="231"/>
      <c r="VNA5" s="231"/>
      <c r="VNB5" s="231"/>
      <c r="VNC5" s="231"/>
      <c r="VND5" s="231"/>
      <c r="VNE5" s="231"/>
      <c r="VNF5" s="231"/>
      <c r="VNG5" s="231"/>
      <c r="VNH5" s="231"/>
      <c r="VNI5" s="231"/>
      <c r="VNJ5" s="231"/>
      <c r="VNK5" s="231"/>
      <c r="VNL5" s="231"/>
      <c r="VNM5" s="231"/>
      <c r="VNN5" s="231"/>
      <c r="VNO5" s="231"/>
      <c r="VNP5" s="231"/>
      <c r="VNQ5" s="231"/>
      <c r="VNR5" s="231"/>
      <c r="VNS5" s="231"/>
      <c r="VNT5" s="231"/>
      <c r="VNU5" s="231"/>
      <c r="VNV5" s="231"/>
      <c r="VNW5" s="231"/>
      <c r="VNX5" s="231"/>
      <c r="VNY5" s="231"/>
      <c r="VNZ5" s="231"/>
      <c r="VOA5" s="231"/>
      <c r="VOB5" s="231"/>
      <c r="VOC5" s="231"/>
      <c r="VOD5" s="231"/>
      <c r="VOE5" s="231"/>
      <c r="VOF5" s="231"/>
      <c r="VOG5" s="231"/>
      <c r="VOH5" s="231"/>
      <c r="VOI5" s="231"/>
      <c r="VOJ5" s="231"/>
      <c r="VOK5" s="231"/>
      <c r="VOL5" s="231"/>
      <c r="VOM5" s="231"/>
      <c r="VON5" s="231"/>
      <c r="VOO5" s="231"/>
      <c r="VOP5" s="231"/>
      <c r="VOQ5" s="231"/>
      <c r="VOR5" s="231"/>
      <c r="VOS5" s="231"/>
      <c r="VOT5" s="231"/>
      <c r="VOU5" s="231"/>
      <c r="VOV5" s="231"/>
      <c r="VOW5" s="231"/>
      <c r="VOX5" s="231"/>
      <c r="VOY5" s="231"/>
      <c r="VOZ5" s="231"/>
      <c r="VPA5" s="231"/>
      <c r="VPB5" s="231"/>
      <c r="VPC5" s="231"/>
      <c r="VPD5" s="231"/>
      <c r="VPE5" s="231"/>
      <c r="VPF5" s="231"/>
      <c r="VPG5" s="231"/>
      <c r="VPH5" s="231"/>
      <c r="VPI5" s="231"/>
      <c r="VPJ5" s="231"/>
      <c r="VPK5" s="231"/>
      <c r="VPL5" s="231"/>
      <c r="VPM5" s="231"/>
      <c r="VPN5" s="231"/>
      <c r="VPO5" s="231"/>
      <c r="VPP5" s="231"/>
      <c r="VPQ5" s="231"/>
      <c r="VPR5" s="231"/>
      <c r="VPS5" s="231"/>
      <c r="VPT5" s="231"/>
      <c r="VPU5" s="231"/>
      <c r="VPV5" s="231"/>
      <c r="VPW5" s="231"/>
      <c r="VPX5" s="231"/>
      <c r="VPY5" s="231"/>
      <c r="VPZ5" s="231"/>
      <c r="VQA5" s="231"/>
      <c r="VQB5" s="231"/>
      <c r="VQC5" s="231"/>
      <c r="VQD5" s="231"/>
      <c r="VQE5" s="231"/>
      <c r="VQF5" s="231"/>
      <c r="VQG5" s="231"/>
      <c r="VQH5" s="231"/>
      <c r="VQI5" s="231"/>
      <c r="VQJ5" s="231"/>
      <c r="VQK5" s="231"/>
      <c r="VQL5" s="231"/>
      <c r="VQM5" s="231"/>
      <c r="VQN5" s="231"/>
      <c r="VQO5" s="231"/>
      <c r="VQP5" s="231"/>
      <c r="VQQ5" s="231"/>
      <c r="VQR5" s="231"/>
      <c r="VQS5" s="231"/>
      <c r="VQT5" s="231"/>
      <c r="VQU5" s="231"/>
      <c r="VQV5" s="231"/>
      <c r="VQW5" s="231"/>
      <c r="VQX5" s="231"/>
      <c r="VQY5" s="231"/>
      <c r="VQZ5" s="231"/>
      <c r="VRA5" s="231"/>
      <c r="VRB5" s="231"/>
      <c r="VRC5" s="231"/>
      <c r="VRD5" s="231"/>
      <c r="VRE5" s="231"/>
      <c r="VRF5" s="231"/>
      <c r="VRG5" s="231"/>
      <c r="VRH5" s="231"/>
      <c r="VRI5" s="231"/>
      <c r="VRJ5" s="231"/>
      <c r="VRK5" s="231"/>
      <c r="VRL5" s="231"/>
      <c r="VRM5" s="231"/>
      <c r="VRN5" s="231"/>
      <c r="VRO5" s="231"/>
      <c r="VRP5" s="231"/>
      <c r="VRQ5" s="231"/>
      <c r="VRR5" s="231"/>
      <c r="VRS5" s="231"/>
      <c r="VRT5" s="231"/>
      <c r="VRU5" s="231"/>
      <c r="VRV5" s="231"/>
      <c r="VRW5" s="231"/>
      <c r="VRX5" s="231"/>
      <c r="VRY5" s="231"/>
      <c r="VRZ5" s="231"/>
      <c r="VSA5" s="231"/>
      <c r="VSB5" s="231"/>
      <c r="VSC5" s="231"/>
      <c r="VSD5" s="231"/>
      <c r="VSE5" s="231"/>
      <c r="VSF5" s="231"/>
      <c r="VSG5" s="231"/>
      <c r="VSH5" s="231"/>
      <c r="VSI5" s="231"/>
      <c r="VSJ5" s="231"/>
      <c r="VSK5" s="231"/>
      <c r="VSL5" s="231"/>
      <c r="VSM5" s="231"/>
      <c r="VSN5" s="231"/>
      <c r="VSO5" s="231"/>
      <c r="VSP5" s="231"/>
      <c r="VSQ5" s="231"/>
      <c r="VSR5" s="231"/>
      <c r="VSS5" s="231"/>
      <c r="VST5" s="231"/>
      <c r="VSU5" s="231"/>
      <c r="VSV5" s="231"/>
      <c r="VSW5" s="231"/>
      <c r="VSX5" s="231"/>
      <c r="VSY5" s="231"/>
      <c r="VSZ5" s="231"/>
      <c r="VTA5" s="231"/>
      <c r="VTB5" s="231"/>
      <c r="VTC5" s="231"/>
      <c r="VTD5" s="231"/>
      <c r="VTE5" s="231"/>
      <c r="VTF5" s="231"/>
      <c r="VTG5" s="231"/>
      <c r="VTH5" s="231"/>
      <c r="VTI5" s="231"/>
      <c r="VTJ5" s="231"/>
      <c r="VTK5" s="231"/>
      <c r="VTL5" s="231"/>
      <c r="VTM5" s="231"/>
      <c r="VTN5" s="231"/>
      <c r="VTO5" s="231"/>
      <c r="VTP5" s="231"/>
      <c r="VTQ5" s="231"/>
      <c r="VTR5" s="231"/>
      <c r="VTS5" s="231"/>
      <c r="VTT5" s="231"/>
      <c r="VTU5" s="231"/>
      <c r="VTV5" s="231"/>
      <c r="VTW5" s="231"/>
      <c r="VTX5" s="231"/>
      <c r="VTY5" s="231"/>
      <c r="VTZ5" s="231"/>
      <c r="VUA5" s="231"/>
      <c r="VUB5" s="231"/>
      <c r="VUC5" s="231"/>
      <c r="VUD5" s="231"/>
      <c r="VUE5" s="231"/>
      <c r="VUF5" s="231"/>
      <c r="VUG5" s="231"/>
      <c r="VUH5" s="231"/>
      <c r="VUI5" s="231"/>
      <c r="VUJ5" s="231"/>
      <c r="VUK5" s="231"/>
      <c r="VUL5" s="231"/>
      <c r="VUM5" s="231"/>
      <c r="VUN5" s="231"/>
      <c r="VUO5" s="231"/>
      <c r="VUP5" s="231"/>
      <c r="VUQ5" s="231"/>
      <c r="VUR5" s="231"/>
      <c r="VUS5" s="231"/>
      <c r="VUT5" s="231"/>
      <c r="VUU5" s="231"/>
      <c r="VUV5" s="231"/>
      <c r="VUW5" s="231"/>
      <c r="VUX5" s="231"/>
      <c r="VUY5" s="231"/>
      <c r="VUZ5" s="231"/>
      <c r="VVA5" s="231"/>
      <c r="VVB5" s="231"/>
      <c r="VVC5" s="231"/>
      <c r="VVD5" s="231"/>
      <c r="VVE5" s="231"/>
      <c r="VVF5" s="231"/>
      <c r="VVG5" s="231"/>
      <c r="VVH5" s="231"/>
      <c r="VVI5" s="231"/>
      <c r="VVJ5" s="231"/>
      <c r="VVK5" s="231"/>
      <c r="VVL5" s="231"/>
      <c r="VVM5" s="231"/>
      <c r="VVN5" s="231"/>
      <c r="VVO5" s="231"/>
      <c r="VVP5" s="231"/>
      <c r="VVQ5" s="231"/>
      <c r="VVR5" s="231"/>
      <c r="VVS5" s="231"/>
      <c r="VVT5" s="231"/>
      <c r="VVU5" s="231"/>
      <c r="VVV5" s="231"/>
      <c r="VVW5" s="231"/>
      <c r="VVX5" s="231"/>
      <c r="VVY5" s="231"/>
      <c r="VVZ5" s="231"/>
      <c r="VWA5" s="231"/>
      <c r="VWB5" s="231"/>
      <c r="VWC5" s="231"/>
      <c r="VWD5" s="231"/>
      <c r="VWE5" s="231"/>
      <c r="VWF5" s="231"/>
      <c r="VWG5" s="231"/>
      <c r="VWH5" s="231"/>
      <c r="VWI5" s="231"/>
      <c r="VWJ5" s="231"/>
      <c r="VWK5" s="231"/>
      <c r="VWL5" s="231"/>
      <c r="VWM5" s="231"/>
      <c r="VWN5" s="231"/>
      <c r="VWO5" s="231"/>
      <c r="VWP5" s="231"/>
      <c r="VWQ5" s="231"/>
      <c r="VWR5" s="231"/>
      <c r="VWS5" s="231"/>
      <c r="VWT5" s="231"/>
      <c r="VWU5" s="231"/>
      <c r="VWV5" s="231"/>
      <c r="VWW5" s="231"/>
      <c r="VWX5" s="231"/>
      <c r="VWY5" s="231"/>
      <c r="VWZ5" s="231"/>
      <c r="VXA5" s="231"/>
      <c r="VXB5" s="231"/>
      <c r="VXC5" s="231"/>
      <c r="VXD5" s="231"/>
      <c r="VXE5" s="231"/>
      <c r="VXF5" s="231"/>
      <c r="VXG5" s="231"/>
      <c r="VXH5" s="231"/>
      <c r="VXI5" s="231"/>
      <c r="VXJ5" s="231"/>
      <c r="VXK5" s="231"/>
      <c r="VXL5" s="231"/>
      <c r="VXM5" s="231"/>
      <c r="VXN5" s="231"/>
      <c r="VXO5" s="231"/>
      <c r="VXP5" s="231"/>
      <c r="VXQ5" s="231"/>
      <c r="VXR5" s="231"/>
      <c r="VXS5" s="231"/>
      <c r="VXT5" s="231"/>
      <c r="VXU5" s="231"/>
      <c r="VXV5" s="231"/>
      <c r="VXW5" s="231"/>
      <c r="VXX5" s="231"/>
      <c r="VXY5" s="231"/>
      <c r="VXZ5" s="231"/>
      <c r="VYA5" s="231"/>
      <c r="VYB5" s="231"/>
      <c r="VYC5" s="231"/>
      <c r="VYD5" s="231"/>
      <c r="VYE5" s="231"/>
      <c r="VYF5" s="231"/>
      <c r="VYG5" s="231"/>
      <c r="VYH5" s="231"/>
      <c r="VYI5" s="231"/>
      <c r="VYJ5" s="231"/>
      <c r="VYK5" s="231"/>
      <c r="VYL5" s="231"/>
      <c r="VYM5" s="231"/>
      <c r="VYN5" s="231"/>
      <c r="VYO5" s="231"/>
      <c r="VYP5" s="231"/>
      <c r="VYQ5" s="231"/>
      <c r="VYR5" s="231"/>
      <c r="VYS5" s="231"/>
      <c r="VYT5" s="231"/>
      <c r="VYU5" s="231"/>
      <c r="VYV5" s="231"/>
      <c r="VYW5" s="231"/>
      <c r="VYX5" s="231"/>
      <c r="VYY5" s="231"/>
      <c r="VYZ5" s="231"/>
      <c r="VZA5" s="231"/>
      <c r="VZB5" s="231"/>
      <c r="VZC5" s="231"/>
      <c r="VZD5" s="231"/>
      <c r="VZE5" s="231"/>
      <c r="VZF5" s="231"/>
      <c r="VZG5" s="231"/>
      <c r="VZH5" s="231"/>
      <c r="VZI5" s="231"/>
      <c r="VZJ5" s="231"/>
      <c r="VZK5" s="231"/>
      <c r="VZL5" s="231"/>
      <c r="VZM5" s="231"/>
      <c r="VZN5" s="231"/>
      <c r="VZO5" s="231"/>
      <c r="VZP5" s="231"/>
      <c r="VZQ5" s="231"/>
      <c r="VZR5" s="231"/>
      <c r="VZS5" s="231"/>
      <c r="VZT5" s="231"/>
      <c r="VZU5" s="231"/>
      <c r="VZV5" s="231"/>
      <c r="VZW5" s="231"/>
      <c r="VZX5" s="231"/>
      <c r="VZY5" s="231"/>
      <c r="VZZ5" s="231"/>
      <c r="WAA5" s="231"/>
      <c r="WAB5" s="231"/>
      <c r="WAC5" s="231"/>
      <c r="WAD5" s="231"/>
      <c r="WAE5" s="231"/>
      <c r="WAF5" s="231"/>
      <c r="WAG5" s="231"/>
      <c r="WAH5" s="231"/>
      <c r="WAI5" s="231"/>
      <c r="WAJ5" s="231"/>
      <c r="WAK5" s="231"/>
      <c r="WAL5" s="231"/>
      <c r="WAM5" s="231"/>
      <c r="WAN5" s="231"/>
      <c r="WAO5" s="231"/>
      <c r="WAP5" s="231"/>
      <c r="WAQ5" s="231"/>
      <c r="WAR5" s="231"/>
      <c r="WAS5" s="231"/>
      <c r="WAT5" s="231"/>
      <c r="WAU5" s="231"/>
      <c r="WAV5" s="231"/>
      <c r="WAW5" s="231"/>
      <c r="WAX5" s="231"/>
      <c r="WAY5" s="231"/>
      <c r="WAZ5" s="231"/>
      <c r="WBA5" s="231"/>
      <c r="WBB5" s="231"/>
      <c r="WBC5" s="231"/>
      <c r="WBD5" s="231"/>
      <c r="WBE5" s="231"/>
      <c r="WBF5" s="231"/>
      <c r="WBG5" s="231"/>
      <c r="WBH5" s="231"/>
      <c r="WBI5" s="231"/>
      <c r="WBJ5" s="231"/>
      <c r="WBK5" s="231"/>
      <c r="WBL5" s="231"/>
      <c r="WBM5" s="231"/>
      <c r="WBN5" s="231"/>
      <c r="WBO5" s="231"/>
      <c r="WBP5" s="231"/>
      <c r="WBQ5" s="231"/>
      <c r="WBR5" s="231"/>
      <c r="WBS5" s="231"/>
      <c r="WBT5" s="231"/>
      <c r="WBU5" s="231"/>
      <c r="WBV5" s="231"/>
      <c r="WBW5" s="231"/>
      <c r="WBX5" s="231"/>
      <c r="WBY5" s="231"/>
      <c r="WBZ5" s="231"/>
      <c r="WCA5" s="231"/>
      <c r="WCB5" s="231"/>
      <c r="WCC5" s="231"/>
      <c r="WCD5" s="231"/>
      <c r="WCE5" s="231"/>
      <c r="WCF5" s="231"/>
      <c r="WCG5" s="231"/>
      <c r="WCH5" s="231"/>
      <c r="WCI5" s="231"/>
      <c r="WCJ5" s="231"/>
      <c r="WCK5" s="231"/>
      <c r="WCL5" s="231"/>
      <c r="WCM5" s="231"/>
      <c r="WCN5" s="231"/>
      <c r="WCO5" s="231"/>
      <c r="WCP5" s="231"/>
      <c r="WCQ5" s="231"/>
      <c r="WCR5" s="231"/>
      <c r="WCS5" s="231"/>
      <c r="WCT5" s="231"/>
      <c r="WCU5" s="231"/>
      <c r="WCV5" s="231"/>
      <c r="WCW5" s="231"/>
      <c r="WCX5" s="231"/>
      <c r="WCY5" s="231"/>
      <c r="WCZ5" s="231"/>
      <c r="WDA5" s="231"/>
      <c r="WDB5" s="231"/>
      <c r="WDC5" s="231"/>
      <c r="WDD5" s="231"/>
      <c r="WDE5" s="231"/>
      <c r="WDF5" s="231"/>
      <c r="WDG5" s="231"/>
      <c r="WDH5" s="231"/>
      <c r="WDI5" s="231"/>
      <c r="WDJ5" s="231"/>
      <c r="WDK5" s="231"/>
      <c r="WDL5" s="231"/>
      <c r="WDM5" s="231"/>
      <c r="WDN5" s="231"/>
      <c r="WDO5" s="231"/>
      <c r="WDP5" s="231"/>
      <c r="WDQ5" s="231"/>
      <c r="WDR5" s="231"/>
      <c r="WDS5" s="231"/>
      <c r="WDT5" s="231"/>
      <c r="WDU5" s="231"/>
      <c r="WDV5" s="231"/>
      <c r="WDW5" s="231"/>
      <c r="WDX5" s="231"/>
      <c r="WDY5" s="231"/>
      <c r="WDZ5" s="231"/>
      <c r="WEA5" s="231"/>
      <c r="WEB5" s="231"/>
      <c r="WEC5" s="231"/>
      <c r="WED5" s="231"/>
      <c r="WEE5" s="231"/>
      <c r="WEF5" s="231"/>
      <c r="WEG5" s="231"/>
      <c r="WEH5" s="231"/>
      <c r="WEI5" s="231"/>
      <c r="WEJ5" s="231"/>
      <c r="WEK5" s="231"/>
      <c r="WEL5" s="231"/>
      <c r="WEM5" s="231"/>
      <c r="WEN5" s="231"/>
      <c r="WEO5" s="231"/>
      <c r="WEP5" s="231"/>
      <c r="WEQ5" s="231"/>
      <c r="WER5" s="231"/>
      <c r="WES5" s="231"/>
      <c r="WET5" s="231"/>
      <c r="WEU5" s="231"/>
      <c r="WEV5" s="231"/>
      <c r="WEW5" s="231"/>
      <c r="WEX5" s="231"/>
      <c r="WEY5" s="231"/>
      <c r="WEZ5" s="231"/>
      <c r="WFA5" s="231"/>
      <c r="WFB5" s="231"/>
      <c r="WFC5" s="231"/>
      <c r="WFD5" s="231"/>
      <c r="WFE5" s="231"/>
      <c r="WFF5" s="231"/>
      <c r="WFG5" s="231"/>
      <c r="WFH5" s="231"/>
      <c r="WFI5" s="231"/>
      <c r="WFJ5" s="231"/>
      <c r="WFK5" s="231"/>
      <c r="WFL5" s="231"/>
      <c r="WFM5" s="231"/>
      <c r="WFN5" s="231"/>
      <c r="WFO5" s="231"/>
      <c r="WFP5" s="231"/>
      <c r="WFQ5" s="231"/>
      <c r="WFR5" s="231"/>
      <c r="WFS5" s="231"/>
      <c r="WFT5" s="231"/>
      <c r="WFU5" s="231"/>
      <c r="WFV5" s="231"/>
      <c r="WFW5" s="231"/>
      <c r="WFX5" s="231"/>
      <c r="WFY5" s="231"/>
      <c r="WFZ5" s="231"/>
      <c r="WGA5" s="231"/>
      <c r="WGB5" s="231"/>
      <c r="WGC5" s="231"/>
      <c r="WGD5" s="231"/>
      <c r="WGE5" s="231"/>
      <c r="WGF5" s="231"/>
      <c r="WGG5" s="231"/>
      <c r="WGH5" s="231"/>
      <c r="WGI5" s="231"/>
      <c r="WGJ5" s="231"/>
      <c r="WGK5" s="231"/>
      <c r="WGL5" s="231"/>
      <c r="WGM5" s="231"/>
      <c r="WGN5" s="231"/>
      <c r="WGO5" s="231"/>
      <c r="WGP5" s="231"/>
      <c r="WGQ5" s="231"/>
      <c r="WGR5" s="231"/>
      <c r="WGS5" s="231"/>
      <c r="WGT5" s="231"/>
      <c r="WGU5" s="231"/>
      <c r="WGV5" s="231"/>
      <c r="WGW5" s="231"/>
      <c r="WGX5" s="231"/>
      <c r="WGY5" s="231"/>
      <c r="WGZ5" s="231"/>
      <c r="WHA5" s="231"/>
      <c r="WHB5" s="231"/>
      <c r="WHC5" s="231"/>
      <c r="WHD5" s="231"/>
      <c r="WHE5" s="231"/>
      <c r="WHF5" s="231"/>
      <c r="WHG5" s="231"/>
      <c r="WHH5" s="231"/>
      <c r="WHI5" s="231"/>
      <c r="WHJ5" s="231"/>
      <c r="WHK5" s="231"/>
      <c r="WHL5" s="231"/>
      <c r="WHM5" s="231"/>
      <c r="WHN5" s="231"/>
      <c r="WHO5" s="231"/>
      <c r="WHP5" s="231"/>
      <c r="WHQ5" s="231"/>
      <c r="WHR5" s="231"/>
      <c r="WHS5" s="231"/>
      <c r="WHT5" s="231"/>
      <c r="WHU5" s="231"/>
      <c r="WHV5" s="231"/>
      <c r="WHW5" s="231"/>
      <c r="WHX5" s="231"/>
      <c r="WHY5" s="231"/>
      <c r="WHZ5" s="231"/>
      <c r="WIA5" s="231"/>
      <c r="WIB5" s="231"/>
      <c r="WIC5" s="231"/>
      <c r="WID5" s="231"/>
      <c r="WIE5" s="231"/>
      <c r="WIF5" s="231"/>
      <c r="WIG5" s="231"/>
      <c r="WIH5" s="231"/>
      <c r="WII5" s="231"/>
      <c r="WIJ5" s="231"/>
      <c r="WIK5" s="231"/>
      <c r="WIL5" s="231"/>
      <c r="WIM5" s="231"/>
      <c r="WIN5" s="231"/>
      <c r="WIO5" s="231"/>
      <c r="WIP5" s="231"/>
      <c r="WIQ5" s="231"/>
      <c r="WIR5" s="231"/>
      <c r="WIS5" s="231"/>
      <c r="WIT5" s="231"/>
      <c r="WIU5" s="231"/>
      <c r="WIV5" s="231"/>
      <c r="WIW5" s="231"/>
      <c r="WIX5" s="231"/>
      <c r="WIY5" s="231"/>
      <c r="WIZ5" s="231"/>
      <c r="WJA5" s="231"/>
      <c r="WJB5" s="231"/>
      <c r="WJC5" s="231"/>
      <c r="WJD5" s="231"/>
      <c r="WJE5" s="231"/>
      <c r="WJF5" s="231"/>
      <c r="WJG5" s="231"/>
      <c r="WJH5" s="231"/>
      <c r="WJI5" s="231"/>
      <c r="WJJ5" s="231"/>
      <c r="WJK5" s="231"/>
      <c r="WJL5" s="231"/>
      <c r="WJM5" s="231"/>
      <c r="WJN5" s="231"/>
      <c r="WJO5" s="231"/>
      <c r="WJP5" s="231"/>
      <c r="WJQ5" s="231"/>
      <c r="WJR5" s="231"/>
      <c r="WJS5" s="231"/>
      <c r="WJT5" s="231"/>
      <c r="WJU5" s="231"/>
      <c r="WJV5" s="231"/>
      <c r="WJW5" s="231"/>
      <c r="WJX5" s="231"/>
      <c r="WJY5" s="231"/>
      <c r="WJZ5" s="231"/>
      <c r="WKA5" s="231"/>
      <c r="WKB5" s="231"/>
      <c r="WKC5" s="231"/>
      <c r="WKD5" s="231"/>
      <c r="WKE5" s="231"/>
      <c r="WKF5" s="231"/>
      <c r="WKG5" s="231"/>
      <c r="WKH5" s="231"/>
      <c r="WKI5" s="231"/>
      <c r="WKJ5" s="231"/>
      <c r="WKK5" s="231"/>
      <c r="WKL5" s="231"/>
      <c r="WKM5" s="231"/>
      <c r="WKN5" s="231"/>
      <c r="WKO5" s="231"/>
      <c r="WKP5" s="231"/>
      <c r="WKQ5" s="231"/>
      <c r="WKR5" s="231"/>
      <c r="WKS5" s="231"/>
      <c r="WKT5" s="231"/>
      <c r="WKU5" s="231"/>
      <c r="WKV5" s="231"/>
      <c r="WKW5" s="231"/>
      <c r="WKX5" s="231"/>
      <c r="WKY5" s="231"/>
      <c r="WKZ5" s="231"/>
      <c r="WLA5" s="231"/>
      <c r="WLB5" s="231"/>
      <c r="WLC5" s="231"/>
      <c r="WLD5" s="231"/>
      <c r="WLE5" s="231"/>
      <c r="WLF5" s="231"/>
      <c r="WLG5" s="231"/>
      <c r="WLH5" s="231"/>
      <c r="WLI5" s="231"/>
      <c r="WLJ5" s="231"/>
      <c r="WLK5" s="231"/>
      <c r="WLL5" s="231"/>
      <c r="WLM5" s="231"/>
      <c r="WLN5" s="231"/>
      <c r="WLO5" s="231"/>
      <c r="WLP5" s="231"/>
      <c r="WLQ5" s="231"/>
      <c r="WLR5" s="231"/>
      <c r="WLS5" s="231"/>
      <c r="WLT5" s="231"/>
      <c r="WLU5" s="231"/>
      <c r="WLV5" s="231"/>
      <c r="WLW5" s="231"/>
      <c r="WLX5" s="231"/>
      <c r="WLY5" s="231"/>
      <c r="WLZ5" s="231"/>
      <c r="WMA5" s="231"/>
      <c r="WMB5" s="231"/>
      <c r="WMC5" s="231"/>
      <c r="WMD5" s="231"/>
      <c r="WME5" s="231"/>
      <c r="WMF5" s="231"/>
      <c r="WMG5" s="231"/>
      <c r="WMH5" s="231"/>
      <c r="WMI5" s="231"/>
      <c r="WMJ5" s="231"/>
      <c r="WMK5" s="231"/>
      <c r="WML5" s="231"/>
      <c r="WMM5" s="231"/>
      <c r="WMN5" s="231"/>
      <c r="WMO5" s="231"/>
      <c r="WMP5" s="231"/>
      <c r="WMQ5" s="231"/>
      <c r="WMR5" s="231"/>
      <c r="WMS5" s="231"/>
      <c r="WMT5" s="231"/>
      <c r="WMU5" s="231"/>
      <c r="WMV5" s="231"/>
      <c r="WMW5" s="231"/>
      <c r="WMX5" s="231"/>
      <c r="WMY5" s="231"/>
      <c r="WMZ5" s="231"/>
      <c r="WNA5" s="231"/>
      <c r="WNB5" s="231"/>
      <c r="WNC5" s="231"/>
      <c r="WND5" s="231"/>
      <c r="WNE5" s="231"/>
      <c r="WNF5" s="231"/>
      <c r="WNG5" s="231"/>
      <c r="WNH5" s="231"/>
      <c r="WNI5" s="231"/>
      <c r="WNJ5" s="231"/>
      <c r="WNK5" s="231"/>
      <c r="WNL5" s="231"/>
      <c r="WNM5" s="231"/>
      <c r="WNN5" s="231"/>
      <c r="WNO5" s="231"/>
      <c r="WNP5" s="231"/>
      <c r="WNQ5" s="231"/>
      <c r="WNR5" s="231"/>
      <c r="WNS5" s="231"/>
      <c r="WNT5" s="231"/>
      <c r="WNU5" s="231"/>
      <c r="WNV5" s="231"/>
      <c r="WNW5" s="231"/>
      <c r="WNX5" s="231"/>
      <c r="WNY5" s="231"/>
      <c r="WNZ5" s="231"/>
      <c r="WOA5" s="231"/>
      <c r="WOB5" s="231"/>
      <c r="WOC5" s="231"/>
      <c r="WOD5" s="231"/>
      <c r="WOE5" s="231"/>
      <c r="WOF5" s="231"/>
      <c r="WOG5" s="231"/>
      <c r="WOH5" s="231"/>
      <c r="WOI5" s="231"/>
      <c r="WOJ5" s="231"/>
      <c r="WOK5" s="231"/>
      <c r="WOL5" s="231"/>
      <c r="WOM5" s="231"/>
      <c r="WON5" s="231"/>
      <c r="WOO5" s="231"/>
      <c r="WOP5" s="231"/>
      <c r="WOQ5" s="231"/>
      <c r="WOR5" s="231"/>
      <c r="WOS5" s="231"/>
      <c r="WOT5" s="231"/>
      <c r="WOU5" s="231"/>
      <c r="WOV5" s="231"/>
      <c r="WOW5" s="231"/>
      <c r="WOX5" s="231"/>
      <c r="WOY5" s="231"/>
      <c r="WOZ5" s="231"/>
      <c r="WPA5" s="231"/>
      <c r="WPB5" s="231"/>
      <c r="WPC5" s="231"/>
      <c r="WPD5" s="231"/>
      <c r="WPE5" s="231"/>
      <c r="WPF5" s="231"/>
      <c r="WPG5" s="231"/>
      <c r="WPH5" s="231"/>
      <c r="WPI5" s="231"/>
      <c r="WPJ5" s="231"/>
      <c r="WPK5" s="231"/>
      <c r="WPL5" s="231"/>
      <c r="WPM5" s="231"/>
      <c r="WPN5" s="231"/>
      <c r="WPO5" s="231"/>
      <c r="WPP5" s="231"/>
      <c r="WPQ5" s="231"/>
      <c r="WPR5" s="231"/>
      <c r="WPS5" s="231"/>
      <c r="WPT5" s="231"/>
      <c r="WPU5" s="231"/>
      <c r="WPV5" s="231"/>
      <c r="WPW5" s="231"/>
      <c r="WPX5" s="231"/>
      <c r="WPY5" s="231"/>
      <c r="WPZ5" s="231"/>
      <c r="WQA5" s="231"/>
      <c r="WQB5" s="231"/>
      <c r="WQC5" s="231"/>
      <c r="WQD5" s="231"/>
      <c r="WQE5" s="231"/>
      <c r="WQF5" s="231"/>
      <c r="WQG5" s="231"/>
      <c r="WQH5" s="231"/>
      <c r="WQI5" s="231"/>
      <c r="WQJ5" s="231"/>
      <c r="WQK5" s="231"/>
      <c r="WQL5" s="231"/>
      <c r="WQM5" s="231"/>
      <c r="WQN5" s="231"/>
      <c r="WQO5" s="231"/>
      <c r="WQP5" s="231"/>
      <c r="WQQ5" s="231"/>
      <c r="WQR5" s="231"/>
      <c r="WQS5" s="231"/>
      <c r="WQT5" s="231"/>
      <c r="WQU5" s="231"/>
      <c r="WQV5" s="231"/>
      <c r="WQW5" s="231"/>
      <c r="WQX5" s="231"/>
      <c r="WQY5" s="231"/>
      <c r="WQZ5" s="231"/>
      <c r="WRA5" s="231"/>
      <c r="WRB5" s="231"/>
      <c r="WRC5" s="231"/>
      <c r="WRD5" s="231"/>
      <c r="WRE5" s="231"/>
      <c r="WRF5" s="231"/>
      <c r="WRG5" s="231"/>
      <c r="WRH5" s="231"/>
      <c r="WRI5" s="231"/>
      <c r="WRJ5" s="231"/>
      <c r="WRK5" s="231"/>
      <c r="WRL5" s="231"/>
      <c r="WRM5" s="231"/>
      <c r="WRN5" s="231"/>
      <c r="WRO5" s="231"/>
      <c r="WRP5" s="231"/>
      <c r="WRQ5" s="231"/>
      <c r="WRR5" s="231"/>
      <c r="WRS5" s="231"/>
      <c r="WRT5" s="231"/>
      <c r="WRU5" s="231"/>
      <c r="WRV5" s="231"/>
      <c r="WRW5" s="231"/>
      <c r="WRX5" s="231"/>
      <c r="WRY5" s="231"/>
      <c r="WRZ5" s="231"/>
      <c r="WSA5" s="231"/>
      <c r="WSB5" s="231"/>
      <c r="WSC5" s="231"/>
      <c r="WSD5" s="231"/>
      <c r="WSE5" s="231"/>
      <c r="WSF5" s="231"/>
      <c r="WSG5" s="231"/>
      <c r="WSH5" s="231"/>
      <c r="WSI5" s="231"/>
      <c r="WSJ5" s="231"/>
      <c r="WSK5" s="231"/>
      <c r="WSL5" s="231"/>
      <c r="WSM5" s="231"/>
      <c r="WSN5" s="231"/>
      <c r="WSO5" s="231"/>
      <c r="WSP5" s="231"/>
      <c r="WSQ5" s="231"/>
      <c r="WSR5" s="231"/>
      <c r="WSS5" s="231"/>
      <c r="WST5" s="231"/>
      <c r="WSU5" s="231"/>
      <c r="WSV5" s="231"/>
      <c r="WSW5" s="231"/>
      <c r="WSX5" s="231"/>
      <c r="WSY5" s="231"/>
      <c r="WSZ5" s="231"/>
      <c r="WTA5" s="231"/>
      <c r="WTB5" s="231"/>
      <c r="WTC5" s="231"/>
      <c r="WTD5" s="231"/>
      <c r="WTE5" s="231"/>
      <c r="WTF5" s="231"/>
      <c r="WTG5" s="231"/>
      <c r="WTH5" s="231"/>
      <c r="WTI5" s="231"/>
      <c r="WTJ5" s="231"/>
      <c r="WTK5" s="231"/>
      <c r="WTL5" s="231"/>
      <c r="WTM5" s="231"/>
      <c r="WTN5" s="231"/>
      <c r="WTO5" s="231"/>
      <c r="WTP5" s="231"/>
      <c r="WTQ5" s="231"/>
      <c r="WTR5" s="231"/>
      <c r="WTS5" s="231"/>
      <c r="WTT5" s="231"/>
      <c r="WTU5" s="231"/>
      <c r="WTV5" s="231"/>
      <c r="WTW5" s="231"/>
      <c r="WTX5" s="231"/>
      <c r="WTY5" s="231"/>
      <c r="WTZ5" s="231"/>
      <c r="WUA5" s="231"/>
      <c r="WUB5" s="231"/>
      <c r="WUC5" s="231"/>
      <c r="WUD5" s="231"/>
      <c r="WUE5" s="231"/>
      <c r="WUF5" s="231"/>
      <c r="WUG5" s="231"/>
      <c r="WUH5" s="231"/>
      <c r="WUI5" s="231"/>
      <c r="WUJ5" s="231"/>
      <c r="WUK5" s="231"/>
      <c r="WUL5" s="231"/>
      <c r="WUM5" s="231"/>
      <c r="WUN5" s="231"/>
      <c r="WUO5" s="231"/>
      <c r="WUP5" s="231"/>
      <c r="WUQ5" s="231"/>
      <c r="WUR5" s="231"/>
      <c r="WUS5" s="231"/>
      <c r="WUT5" s="231"/>
      <c r="WUU5" s="231"/>
      <c r="WUV5" s="231"/>
      <c r="WUW5" s="231"/>
      <c r="WUX5" s="231"/>
      <c r="WUY5" s="231"/>
      <c r="WUZ5" s="231"/>
      <c r="WVA5" s="231"/>
      <c r="WVB5" s="231"/>
      <c r="WVC5" s="231"/>
      <c r="WVD5" s="231"/>
      <c r="WVE5" s="231"/>
      <c r="WVF5" s="231"/>
      <c r="WVG5" s="231"/>
      <c r="WVH5" s="231"/>
      <c r="WVI5" s="231"/>
      <c r="WVJ5" s="231"/>
      <c r="WVK5" s="231"/>
      <c r="WVL5" s="231"/>
      <c r="WVM5" s="231"/>
      <c r="WVN5" s="231"/>
      <c r="WVO5" s="231"/>
      <c r="WVP5" s="231"/>
      <c r="WVQ5" s="231"/>
      <c r="WVR5" s="231"/>
      <c r="WVS5" s="231"/>
      <c r="WVT5" s="231"/>
      <c r="WVU5" s="231"/>
      <c r="WVV5" s="231"/>
      <c r="WVW5" s="231"/>
      <c r="WVX5" s="231"/>
      <c r="WVY5" s="231"/>
      <c r="WVZ5" s="231"/>
      <c r="WWA5" s="231"/>
      <c r="WWB5" s="231"/>
      <c r="WWC5" s="231"/>
      <c r="WWD5" s="231"/>
      <c r="WWE5" s="231"/>
      <c r="WWF5" s="231"/>
      <c r="WWG5" s="231"/>
      <c r="WWH5" s="231"/>
      <c r="WWI5" s="231"/>
      <c r="WWJ5" s="231"/>
      <c r="WWK5" s="231"/>
      <c r="WWL5" s="231"/>
      <c r="WWM5" s="231"/>
      <c r="WWN5" s="231"/>
      <c r="WWO5" s="231"/>
      <c r="WWP5" s="231"/>
      <c r="WWQ5" s="231"/>
      <c r="WWR5" s="231"/>
      <c r="WWS5" s="231"/>
      <c r="WWT5" s="231"/>
      <c r="WWU5" s="231"/>
      <c r="WWV5" s="231"/>
      <c r="WWW5" s="231"/>
      <c r="WWX5" s="231"/>
      <c r="WWY5" s="231"/>
      <c r="WWZ5" s="231"/>
      <c r="WXA5" s="231"/>
      <c r="WXB5" s="231"/>
      <c r="WXC5" s="231"/>
      <c r="WXD5" s="231"/>
      <c r="WXE5" s="231"/>
      <c r="WXF5" s="231"/>
      <c r="WXG5" s="231"/>
      <c r="WXH5" s="231"/>
      <c r="WXI5" s="231"/>
      <c r="WXJ5" s="231"/>
      <c r="WXK5" s="231"/>
      <c r="WXL5" s="231"/>
      <c r="WXM5" s="231"/>
      <c r="WXN5" s="231"/>
      <c r="WXO5" s="231"/>
      <c r="WXP5" s="231"/>
      <c r="WXQ5" s="231"/>
      <c r="WXR5" s="231"/>
      <c r="WXS5" s="231"/>
      <c r="WXT5" s="231"/>
      <c r="WXU5" s="231"/>
      <c r="WXV5" s="231"/>
      <c r="WXW5" s="231"/>
      <c r="WXX5" s="231"/>
      <c r="WXY5" s="231"/>
      <c r="WXZ5" s="231"/>
      <c r="WYA5" s="231"/>
      <c r="WYB5" s="231"/>
      <c r="WYC5" s="231"/>
      <c r="WYD5" s="231"/>
      <c r="WYE5" s="231"/>
      <c r="WYF5" s="231"/>
      <c r="WYG5" s="231"/>
      <c r="WYH5" s="231"/>
      <c r="WYI5" s="231"/>
      <c r="WYJ5" s="231"/>
      <c r="WYK5" s="231"/>
      <c r="WYL5" s="231"/>
      <c r="WYM5" s="231"/>
      <c r="WYN5" s="231"/>
      <c r="WYO5" s="231"/>
      <c r="WYP5" s="231"/>
      <c r="WYQ5" s="231"/>
      <c r="WYR5" s="231"/>
      <c r="WYS5" s="231"/>
      <c r="WYT5" s="231"/>
      <c r="WYU5" s="231"/>
      <c r="WYV5" s="231"/>
      <c r="WYW5" s="231"/>
      <c r="WYX5" s="231"/>
      <c r="WYY5" s="231"/>
      <c r="WYZ5" s="231"/>
      <c r="WZA5" s="231"/>
      <c r="WZB5" s="231"/>
      <c r="WZC5" s="231"/>
      <c r="WZD5" s="231"/>
      <c r="WZE5" s="231"/>
      <c r="WZF5" s="231"/>
      <c r="WZG5" s="231"/>
      <c r="WZH5" s="231"/>
      <c r="WZI5" s="231"/>
      <c r="WZJ5" s="231"/>
      <c r="WZK5" s="231"/>
      <c r="WZL5" s="231"/>
      <c r="WZM5" s="231"/>
      <c r="WZN5" s="231"/>
      <c r="WZO5" s="231"/>
      <c r="WZP5" s="231"/>
      <c r="WZQ5" s="231"/>
      <c r="WZR5" s="231"/>
      <c r="WZS5" s="231"/>
      <c r="WZT5" s="231"/>
      <c r="WZU5" s="231"/>
      <c r="WZV5" s="231"/>
      <c r="WZW5" s="231"/>
      <c r="WZX5" s="231"/>
      <c r="WZY5" s="231"/>
      <c r="WZZ5" s="231"/>
      <c r="XAA5" s="231"/>
      <c r="XAB5" s="231"/>
      <c r="XAC5" s="231"/>
      <c r="XAD5" s="231"/>
      <c r="XAE5" s="231"/>
      <c r="XAF5" s="231"/>
      <c r="XAG5" s="231"/>
      <c r="XAH5" s="231"/>
      <c r="XAI5" s="231"/>
      <c r="XAJ5" s="231"/>
      <c r="XAK5" s="231"/>
      <c r="XAL5" s="231"/>
      <c r="XAM5" s="231"/>
      <c r="XAN5" s="231"/>
      <c r="XAO5" s="231"/>
      <c r="XAP5" s="231"/>
      <c r="XAQ5" s="231"/>
      <c r="XAR5" s="231"/>
      <c r="XAS5" s="231"/>
      <c r="XAT5" s="231"/>
      <c r="XAU5" s="231"/>
      <c r="XAV5" s="231"/>
      <c r="XAW5" s="231"/>
      <c r="XAX5" s="231"/>
      <c r="XAY5" s="231"/>
      <c r="XAZ5" s="231"/>
      <c r="XBA5" s="231"/>
      <c r="XBB5" s="231"/>
      <c r="XBC5" s="231"/>
      <c r="XBD5" s="231"/>
      <c r="XBE5" s="231"/>
      <c r="XBF5" s="231"/>
      <c r="XBG5" s="231"/>
      <c r="XBH5" s="231"/>
      <c r="XBI5" s="231"/>
      <c r="XBJ5" s="231"/>
      <c r="XBK5" s="231"/>
      <c r="XBL5" s="231"/>
      <c r="XBM5" s="231"/>
      <c r="XBN5" s="231"/>
      <c r="XBO5" s="231"/>
      <c r="XBP5" s="231"/>
      <c r="XBQ5" s="231"/>
      <c r="XBR5" s="231"/>
      <c r="XBS5" s="231"/>
      <c r="XBT5" s="231"/>
      <c r="XBU5" s="231"/>
      <c r="XBV5" s="231"/>
      <c r="XBW5" s="231"/>
      <c r="XBX5" s="231"/>
      <c r="XBY5" s="231"/>
      <c r="XBZ5" s="231"/>
      <c r="XCA5" s="231"/>
      <c r="XCB5" s="231"/>
      <c r="XCC5" s="231"/>
      <c r="XCD5" s="231"/>
      <c r="XCE5" s="231"/>
      <c r="XCF5" s="231"/>
      <c r="XCG5" s="231"/>
      <c r="XCH5" s="231"/>
      <c r="XCI5" s="231"/>
      <c r="XCJ5" s="231"/>
      <c r="XCK5" s="231"/>
      <c r="XCL5" s="231"/>
      <c r="XCM5" s="231"/>
      <c r="XCN5" s="231"/>
      <c r="XCO5" s="231"/>
      <c r="XCP5" s="231"/>
      <c r="XCQ5" s="231"/>
      <c r="XCR5" s="231"/>
      <c r="XCS5" s="231"/>
      <c r="XCT5" s="231"/>
      <c r="XCU5" s="231"/>
      <c r="XCV5" s="231"/>
      <c r="XCW5" s="231"/>
      <c r="XCX5" s="231"/>
      <c r="XCY5" s="231"/>
      <c r="XCZ5" s="231"/>
      <c r="XDA5" s="231"/>
      <c r="XDB5" s="231"/>
      <c r="XDC5" s="231"/>
      <c r="XDD5" s="231"/>
      <c r="XDE5" s="231"/>
      <c r="XDF5" s="231"/>
      <c r="XDG5" s="231"/>
      <c r="XDH5" s="231"/>
      <c r="XDI5" s="231"/>
      <c r="XDJ5" s="231"/>
      <c r="XDK5" s="231"/>
      <c r="XDL5" s="231"/>
      <c r="XDM5" s="231"/>
      <c r="XDN5" s="231"/>
      <c r="XDO5" s="231"/>
      <c r="XDP5" s="231"/>
      <c r="XDQ5" s="231"/>
      <c r="XDR5" s="231"/>
      <c r="XDS5" s="231"/>
      <c r="XDT5" s="231"/>
      <c r="XDU5" s="231"/>
      <c r="XDV5" s="231"/>
      <c r="XDW5" s="231"/>
      <c r="XDX5" s="231"/>
      <c r="XDY5" s="231"/>
      <c r="XDZ5" s="231"/>
      <c r="XEA5" s="231"/>
      <c r="XEB5" s="231"/>
      <c r="XEC5" s="231"/>
      <c r="XED5" s="231"/>
      <c r="XEE5" s="231"/>
      <c r="XEF5" s="231"/>
      <c r="XEG5" s="231"/>
      <c r="XEH5" s="231"/>
      <c r="XEI5" s="231"/>
      <c r="XEJ5" s="231"/>
      <c r="XEK5" s="231"/>
      <c r="XEL5" s="231"/>
      <c r="XEM5" s="231"/>
      <c r="XEN5" s="231"/>
      <c r="XEO5" s="231"/>
      <c r="XEP5" s="231"/>
      <c r="XEQ5" s="231"/>
      <c r="XER5" s="231"/>
      <c r="XES5" s="231"/>
      <c r="XET5" s="231"/>
      <c r="XEU5" s="231"/>
      <c r="XEV5" s="231"/>
      <c r="XEW5" s="231"/>
      <c r="XEX5" s="231"/>
      <c r="XEY5" s="231"/>
      <c r="XEZ5" s="231"/>
      <c r="XFA5" s="231"/>
      <c r="XFB5" s="231"/>
      <c r="XFC5" s="231"/>
      <c r="XFD5" s="231"/>
    </row>
    <row r="6" spans="1:16384" ht="45" customHeight="1" x14ac:dyDescent="0.35">
      <c r="A6" s="231" t="s">
        <v>269</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1"/>
      <c r="HU6" s="231"/>
      <c r="HV6" s="231"/>
      <c r="HW6" s="231"/>
      <c r="HX6" s="231"/>
      <c r="HY6" s="231"/>
      <c r="HZ6" s="231"/>
      <c r="IA6" s="231"/>
      <c r="IB6" s="231"/>
      <c r="IC6" s="231"/>
      <c r="ID6" s="231"/>
      <c r="IE6" s="231"/>
      <c r="IF6" s="231"/>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231"/>
      <c r="JF6" s="231"/>
      <c r="JG6" s="231"/>
      <c r="JH6" s="231"/>
      <c r="JI6" s="231"/>
      <c r="JJ6" s="231"/>
      <c r="JK6" s="231"/>
      <c r="JL6" s="231"/>
      <c r="JM6" s="231"/>
      <c r="JN6" s="231"/>
      <c r="JO6" s="231"/>
      <c r="JP6" s="231"/>
      <c r="JQ6" s="231"/>
      <c r="JR6" s="231"/>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231"/>
      <c r="KR6" s="231"/>
      <c r="KS6" s="231"/>
      <c r="KT6" s="231"/>
      <c r="KU6" s="231"/>
      <c r="KV6" s="231"/>
      <c r="KW6" s="231"/>
      <c r="KX6" s="231"/>
      <c r="KY6" s="231"/>
      <c r="KZ6" s="231"/>
      <c r="LA6" s="231"/>
      <c r="LB6" s="231"/>
      <c r="LC6" s="231"/>
      <c r="LD6" s="231"/>
      <c r="LE6" s="231"/>
      <c r="LF6" s="231"/>
      <c r="LG6" s="231"/>
      <c r="LH6" s="231"/>
      <c r="LI6" s="231"/>
      <c r="LJ6" s="231"/>
      <c r="LK6" s="231"/>
      <c r="LL6" s="231"/>
      <c r="LM6" s="231"/>
      <c r="LN6" s="231"/>
      <c r="LO6" s="231"/>
      <c r="LP6" s="231"/>
      <c r="LQ6" s="231"/>
      <c r="LR6" s="231"/>
      <c r="LS6" s="231"/>
      <c r="LT6" s="231"/>
      <c r="LU6" s="231"/>
      <c r="LV6" s="231"/>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231"/>
      <c r="MV6" s="231"/>
      <c r="MW6" s="231"/>
      <c r="MX6" s="231"/>
      <c r="MY6" s="231"/>
      <c r="MZ6" s="231"/>
      <c r="NA6" s="231"/>
      <c r="NB6" s="231"/>
      <c r="NC6" s="231"/>
      <c r="ND6" s="231"/>
      <c r="NE6" s="231"/>
      <c r="NF6" s="231"/>
      <c r="NG6" s="231"/>
      <c r="NH6" s="231"/>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231"/>
      <c r="OH6" s="231"/>
      <c r="OI6" s="231"/>
      <c r="OJ6" s="231"/>
      <c r="OK6" s="231"/>
      <c r="OL6" s="231"/>
      <c r="OM6" s="231"/>
      <c r="ON6" s="231"/>
      <c r="OO6" s="231"/>
      <c r="OP6" s="231"/>
      <c r="OQ6" s="231"/>
      <c r="OR6" s="231"/>
      <c r="OS6" s="231"/>
      <c r="OT6" s="231"/>
      <c r="OU6" s="231"/>
      <c r="OV6" s="231"/>
      <c r="OW6" s="231"/>
      <c r="OX6" s="231"/>
      <c r="OY6" s="231"/>
      <c r="OZ6" s="231"/>
      <c r="PA6" s="231"/>
      <c r="PB6" s="231"/>
      <c r="PC6" s="231"/>
      <c r="PD6" s="231"/>
      <c r="PE6" s="231"/>
      <c r="PF6" s="231"/>
      <c r="PG6" s="231"/>
      <c r="PH6" s="231"/>
      <c r="PI6" s="231"/>
      <c r="PJ6" s="231"/>
      <c r="PK6" s="231"/>
      <c r="PL6" s="231"/>
      <c r="PM6" s="231"/>
      <c r="PN6" s="231"/>
      <c r="PO6" s="231"/>
      <c r="PP6" s="231"/>
      <c r="PQ6" s="231"/>
      <c r="PR6" s="231"/>
      <c r="PS6" s="231"/>
      <c r="PT6" s="231"/>
      <c r="PU6" s="231"/>
      <c r="PV6" s="231"/>
      <c r="PW6" s="231"/>
      <c r="PX6" s="231"/>
      <c r="PY6" s="231"/>
      <c r="PZ6" s="231"/>
      <c r="QA6" s="231"/>
      <c r="QB6" s="231"/>
      <c r="QC6" s="231"/>
      <c r="QD6" s="231"/>
      <c r="QE6" s="231"/>
      <c r="QF6" s="231"/>
      <c r="QG6" s="231"/>
      <c r="QH6" s="231"/>
      <c r="QI6" s="231"/>
      <c r="QJ6" s="231"/>
      <c r="QK6" s="231"/>
      <c r="QL6" s="231"/>
      <c r="QM6" s="231"/>
      <c r="QN6" s="231"/>
      <c r="QO6" s="231"/>
      <c r="QP6" s="231"/>
      <c r="QQ6" s="231"/>
      <c r="QR6" s="231"/>
      <c r="QS6" s="231"/>
      <c r="QT6" s="231"/>
      <c r="QU6" s="231"/>
      <c r="QV6" s="231"/>
      <c r="QW6" s="231"/>
      <c r="QX6" s="231"/>
      <c r="QY6" s="231"/>
      <c r="QZ6" s="231"/>
      <c r="RA6" s="231"/>
      <c r="RB6" s="231"/>
      <c r="RC6" s="231"/>
      <c r="RD6" s="231"/>
      <c r="RE6" s="231"/>
      <c r="RF6" s="231"/>
      <c r="RG6" s="231"/>
      <c r="RH6" s="231"/>
      <c r="RI6" s="231"/>
      <c r="RJ6" s="231"/>
      <c r="RK6" s="231"/>
      <c r="RL6" s="231"/>
      <c r="RM6" s="231"/>
      <c r="RN6" s="231"/>
      <c r="RO6" s="231"/>
      <c r="RP6" s="231"/>
      <c r="RQ6" s="231"/>
      <c r="RR6" s="231"/>
      <c r="RS6" s="231"/>
      <c r="RT6" s="231"/>
      <c r="RU6" s="231"/>
      <c r="RV6" s="231"/>
      <c r="RW6" s="231"/>
      <c r="RX6" s="231"/>
      <c r="RY6" s="231"/>
      <c r="RZ6" s="231"/>
      <c r="SA6" s="231"/>
      <c r="SB6" s="231"/>
      <c r="SC6" s="231"/>
      <c r="SD6" s="231"/>
      <c r="SE6" s="231"/>
      <c r="SF6" s="231"/>
      <c r="SG6" s="231"/>
      <c r="SH6" s="231"/>
      <c r="SI6" s="231"/>
      <c r="SJ6" s="231"/>
      <c r="SK6" s="231"/>
      <c r="SL6" s="231"/>
      <c r="SM6" s="231"/>
      <c r="SN6" s="231"/>
      <c r="SO6" s="231"/>
      <c r="SP6" s="231"/>
      <c r="SQ6" s="231"/>
      <c r="SR6" s="231"/>
      <c r="SS6" s="231"/>
      <c r="ST6" s="231"/>
      <c r="SU6" s="231"/>
      <c r="SV6" s="231"/>
      <c r="SW6" s="231"/>
      <c r="SX6" s="231"/>
      <c r="SY6" s="231"/>
      <c r="SZ6" s="231"/>
      <c r="TA6" s="231"/>
      <c r="TB6" s="231"/>
      <c r="TC6" s="231"/>
      <c r="TD6" s="231"/>
      <c r="TE6" s="231"/>
      <c r="TF6" s="231"/>
      <c r="TG6" s="231"/>
      <c r="TH6" s="231"/>
      <c r="TI6" s="231"/>
      <c r="TJ6" s="231"/>
      <c r="TK6" s="231"/>
      <c r="TL6" s="231"/>
      <c r="TM6" s="231"/>
      <c r="TN6" s="231"/>
      <c r="TO6" s="231"/>
      <c r="TP6" s="231"/>
      <c r="TQ6" s="231"/>
      <c r="TR6" s="231"/>
      <c r="TS6" s="231"/>
      <c r="TT6" s="231"/>
      <c r="TU6" s="231"/>
      <c r="TV6" s="231"/>
      <c r="TW6" s="231"/>
      <c r="TX6" s="231"/>
      <c r="TY6" s="231"/>
      <c r="TZ6" s="231"/>
      <c r="UA6" s="231"/>
      <c r="UB6" s="231"/>
      <c r="UC6" s="231"/>
      <c r="UD6" s="231"/>
      <c r="UE6" s="231"/>
      <c r="UF6" s="231"/>
      <c r="UG6" s="231"/>
      <c r="UH6" s="231"/>
      <c r="UI6" s="231"/>
      <c r="UJ6" s="231"/>
      <c r="UK6" s="231"/>
      <c r="UL6" s="231"/>
      <c r="UM6" s="231"/>
      <c r="UN6" s="231"/>
      <c r="UO6" s="231"/>
      <c r="UP6" s="231"/>
      <c r="UQ6" s="231"/>
      <c r="UR6" s="231"/>
      <c r="US6" s="231"/>
      <c r="UT6" s="231"/>
      <c r="UU6" s="231"/>
      <c r="UV6" s="231"/>
      <c r="UW6" s="231"/>
      <c r="UX6" s="231"/>
      <c r="UY6" s="231"/>
      <c r="UZ6" s="231"/>
      <c r="VA6" s="231"/>
      <c r="VB6" s="231"/>
      <c r="VC6" s="231"/>
      <c r="VD6" s="231"/>
      <c r="VE6" s="231"/>
      <c r="VF6" s="231"/>
      <c r="VG6" s="231"/>
      <c r="VH6" s="231"/>
      <c r="VI6" s="231"/>
      <c r="VJ6" s="231"/>
      <c r="VK6" s="231"/>
      <c r="VL6" s="231"/>
      <c r="VM6" s="231"/>
      <c r="VN6" s="231"/>
      <c r="VO6" s="231"/>
      <c r="VP6" s="231"/>
      <c r="VQ6" s="231"/>
      <c r="VR6" s="231"/>
      <c r="VS6" s="231"/>
      <c r="VT6" s="231"/>
      <c r="VU6" s="231"/>
      <c r="VV6" s="231"/>
      <c r="VW6" s="231"/>
      <c r="VX6" s="231"/>
      <c r="VY6" s="231"/>
      <c r="VZ6" s="231"/>
      <c r="WA6" s="231"/>
      <c r="WB6" s="231"/>
      <c r="WC6" s="231"/>
      <c r="WD6" s="231"/>
      <c r="WE6" s="231"/>
      <c r="WF6" s="231"/>
      <c r="WG6" s="231"/>
      <c r="WH6" s="231"/>
      <c r="WI6" s="231"/>
      <c r="WJ6" s="231"/>
      <c r="WK6" s="231"/>
      <c r="WL6" s="231"/>
      <c r="WM6" s="231"/>
      <c r="WN6" s="231"/>
      <c r="WO6" s="231"/>
      <c r="WP6" s="231"/>
      <c r="WQ6" s="231"/>
      <c r="WR6" s="231"/>
      <c r="WS6" s="231"/>
      <c r="WT6" s="231"/>
      <c r="WU6" s="231"/>
      <c r="WV6" s="231"/>
      <c r="WW6" s="231"/>
      <c r="WX6" s="231"/>
      <c r="WY6" s="231"/>
      <c r="WZ6" s="231"/>
      <c r="XA6" s="231"/>
      <c r="XB6" s="231"/>
      <c r="XC6" s="231"/>
      <c r="XD6" s="231"/>
      <c r="XE6" s="231"/>
      <c r="XF6" s="231"/>
      <c r="XG6" s="231"/>
      <c r="XH6" s="231"/>
      <c r="XI6" s="231"/>
      <c r="XJ6" s="231"/>
      <c r="XK6" s="231"/>
      <c r="XL6" s="231"/>
      <c r="XM6" s="231"/>
      <c r="XN6" s="231"/>
      <c r="XO6" s="231"/>
      <c r="XP6" s="231"/>
      <c r="XQ6" s="231"/>
      <c r="XR6" s="231"/>
      <c r="XS6" s="231"/>
      <c r="XT6" s="231"/>
      <c r="XU6" s="231"/>
      <c r="XV6" s="231"/>
      <c r="XW6" s="231"/>
      <c r="XX6" s="231"/>
      <c r="XY6" s="231"/>
      <c r="XZ6" s="231"/>
      <c r="YA6" s="231"/>
      <c r="YB6" s="231"/>
      <c r="YC6" s="231"/>
      <c r="YD6" s="231"/>
      <c r="YE6" s="231"/>
      <c r="YF6" s="231"/>
      <c r="YG6" s="231"/>
      <c r="YH6" s="231"/>
      <c r="YI6" s="231"/>
      <c r="YJ6" s="231"/>
      <c r="YK6" s="231"/>
      <c r="YL6" s="231"/>
      <c r="YM6" s="231"/>
      <c r="YN6" s="231"/>
      <c r="YO6" s="231"/>
      <c r="YP6" s="231"/>
      <c r="YQ6" s="231"/>
      <c r="YR6" s="231"/>
      <c r="YS6" s="231"/>
      <c r="YT6" s="231"/>
      <c r="YU6" s="231"/>
      <c r="YV6" s="231"/>
      <c r="YW6" s="231"/>
      <c r="YX6" s="231"/>
      <c r="YY6" s="231"/>
      <c r="YZ6" s="231"/>
      <c r="ZA6" s="231"/>
      <c r="ZB6" s="231"/>
      <c r="ZC6" s="231"/>
      <c r="ZD6" s="231"/>
      <c r="ZE6" s="231"/>
      <c r="ZF6" s="231"/>
      <c r="ZG6" s="231"/>
      <c r="ZH6" s="231"/>
      <c r="ZI6" s="231"/>
      <c r="ZJ6" s="231"/>
      <c r="ZK6" s="231"/>
      <c r="ZL6" s="231"/>
      <c r="ZM6" s="231"/>
      <c r="ZN6" s="231"/>
      <c r="ZO6" s="231"/>
      <c r="ZP6" s="231"/>
      <c r="ZQ6" s="231"/>
      <c r="ZR6" s="231"/>
      <c r="ZS6" s="231"/>
      <c r="ZT6" s="231"/>
      <c r="ZU6" s="231"/>
      <c r="ZV6" s="231"/>
      <c r="ZW6" s="231"/>
      <c r="ZX6" s="231"/>
      <c r="ZY6" s="231"/>
      <c r="ZZ6" s="231"/>
      <c r="AAA6" s="231"/>
      <c r="AAB6" s="231"/>
      <c r="AAC6" s="231"/>
      <c r="AAD6" s="231"/>
      <c r="AAE6" s="231"/>
      <c r="AAF6" s="231"/>
      <c r="AAG6" s="231"/>
      <c r="AAH6" s="231"/>
      <c r="AAI6" s="231"/>
      <c r="AAJ6" s="231"/>
      <c r="AAK6" s="231"/>
      <c r="AAL6" s="231"/>
      <c r="AAM6" s="231"/>
      <c r="AAN6" s="231"/>
      <c r="AAO6" s="231"/>
      <c r="AAP6" s="231"/>
      <c r="AAQ6" s="231"/>
      <c r="AAR6" s="231"/>
      <c r="AAS6" s="231"/>
      <c r="AAT6" s="231"/>
      <c r="AAU6" s="231"/>
      <c r="AAV6" s="231"/>
      <c r="AAW6" s="231"/>
      <c r="AAX6" s="231"/>
      <c r="AAY6" s="231"/>
      <c r="AAZ6" s="231"/>
      <c r="ABA6" s="231"/>
      <c r="ABB6" s="231"/>
      <c r="ABC6" s="231"/>
      <c r="ABD6" s="231"/>
      <c r="ABE6" s="231"/>
      <c r="ABF6" s="231"/>
      <c r="ABG6" s="231"/>
      <c r="ABH6" s="231"/>
      <c r="ABI6" s="231"/>
      <c r="ABJ6" s="231"/>
      <c r="ABK6" s="231"/>
      <c r="ABL6" s="231"/>
      <c r="ABM6" s="231"/>
      <c r="ABN6" s="231"/>
      <c r="ABO6" s="231"/>
      <c r="ABP6" s="231"/>
      <c r="ABQ6" s="231"/>
      <c r="ABR6" s="231"/>
      <c r="ABS6" s="231"/>
      <c r="ABT6" s="231"/>
      <c r="ABU6" s="231"/>
      <c r="ABV6" s="231"/>
      <c r="ABW6" s="231"/>
      <c r="ABX6" s="231"/>
      <c r="ABY6" s="231"/>
      <c r="ABZ6" s="231"/>
      <c r="ACA6" s="231"/>
      <c r="ACB6" s="231"/>
      <c r="ACC6" s="231"/>
      <c r="ACD6" s="231"/>
      <c r="ACE6" s="231"/>
      <c r="ACF6" s="231"/>
      <c r="ACG6" s="231"/>
      <c r="ACH6" s="231"/>
      <c r="ACI6" s="231"/>
      <c r="ACJ6" s="231"/>
      <c r="ACK6" s="231"/>
      <c r="ACL6" s="231"/>
      <c r="ACM6" s="231"/>
      <c r="ACN6" s="231"/>
      <c r="ACO6" s="231"/>
      <c r="ACP6" s="231"/>
      <c r="ACQ6" s="231"/>
      <c r="ACR6" s="231"/>
      <c r="ACS6" s="231"/>
      <c r="ACT6" s="231"/>
      <c r="ACU6" s="231"/>
      <c r="ACV6" s="231"/>
      <c r="ACW6" s="231"/>
      <c r="ACX6" s="231"/>
      <c r="ACY6" s="231"/>
      <c r="ACZ6" s="231"/>
      <c r="ADA6" s="231"/>
      <c r="ADB6" s="231"/>
      <c r="ADC6" s="231"/>
      <c r="ADD6" s="231"/>
      <c r="ADE6" s="231"/>
      <c r="ADF6" s="231"/>
      <c r="ADG6" s="231"/>
      <c r="ADH6" s="231"/>
      <c r="ADI6" s="231"/>
      <c r="ADJ6" s="231"/>
      <c r="ADK6" s="231"/>
      <c r="ADL6" s="231"/>
      <c r="ADM6" s="231"/>
      <c r="ADN6" s="231"/>
      <c r="ADO6" s="231"/>
      <c r="ADP6" s="231"/>
      <c r="ADQ6" s="231"/>
      <c r="ADR6" s="231"/>
      <c r="ADS6" s="231"/>
      <c r="ADT6" s="231"/>
      <c r="ADU6" s="231"/>
      <c r="ADV6" s="231"/>
      <c r="ADW6" s="231"/>
      <c r="ADX6" s="231"/>
      <c r="ADY6" s="231"/>
      <c r="ADZ6" s="231"/>
      <c r="AEA6" s="231"/>
      <c r="AEB6" s="231"/>
      <c r="AEC6" s="231"/>
      <c r="AED6" s="231"/>
      <c r="AEE6" s="231"/>
      <c r="AEF6" s="231"/>
      <c r="AEG6" s="231"/>
      <c r="AEH6" s="231"/>
      <c r="AEI6" s="231"/>
      <c r="AEJ6" s="231"/>
      <c r="AEK6" s="231"/>
      <c r="AEL6" s="231"/>
      <c r="AEM6" s="231"/>
      <c r="AEN6" s="231"/>
      <c r="AEO6" s="231"/>
      <c r="AEP6" s="231"/>
      <c r="AEQ6" s="231"/>
      <c r="AER6" s="231"/>
      <c r="AES6" s="231"/>
      <c r="AET6" s="231"/>
      <c r="AEU6" s="231"/>
      <c r="AEV6" s="231"/>
      <c r="AEW6" s="231"/>
      <c r="AEX6" s="231"/>
      <c r="AEY6" s="231"/>
      <c r="AEZ6" s="231"/>
      <c r="AFA6" s="231"/>
      <c r="AFB6" s="231"/>
      <c r="AFC6" s="231"/>
      <c r="AFD6" s="231"/>
      <c r="AFE6" s="231"/>
      <c r="AFF6" s="231"/>
      <c r="AFG6" s="231"/>
      <c r="AFH6" s="231"/>
      <c r="AFI6" s="231"/>
      <c r="AFJ6" s="231"/>
      <c r="AFK6" s="231"/>
      <c r="AFL6" s="231"/>
      <c r="AFM6" s="231"/>
      <c r="AFN6" s="231"/>
      <c r="AFO6" s="231"/>
      <c r="AFP6" s="231"/>
      <c r="AFQ6" s="231"/>
      <c r="AFR6" s="231"/>
      <c r="AFS6" s="231"/>
      <c r="AFT6" s="231"/>
      <c r="AFU6" s="231"/>
      <c r="AFV6" s="231"/>
      <c r="AFW6" s="231"/>
      <c r="AFX6" s="231"/>
      <c r="AFY6" s="231"/>
      <c r="AFZ6" s="231"/>
      <c r="AGA6" s="231"/>
      <c r="AGB6" s="231"/>
      <c r="AGC6" s="231"/>
      <c r="AGD6" s="231"/>
      <c r="AGE6" s="231"/>
      <c r="AGF6" s="231"/>
      <c r="AGG6" s="231"/>
      <c r="AGH6" s="231"/>
      <c r="AGI6" s="231"/>
      <c r="AGJ6" s="231"/>
      <c r="AGK6" s="231"/>
      <c r="AGL6" s="231"/>
      <c r="AGM6" s="231"/>
      <c r="AGN6" s="231"/>
      <c r="AGO6" s="231"/>
      <c r="AGP6" s="231"/>
      <c r="AGQ6" s="231"/>
      <c r="AGR6" s="231"/>
      <c r="AGS6" s="231"/>
      <c r="AGT6" s="231"/>
      <c r="AGU6" s="231"/>
      <c r="AGV6" s="231"/>
      <c r="AGW6" s="231"/>
      <c r="AGX6" s="231"/>
      <c r="AGY6" s="231"/>
      <c r="AGZ6" s="231"/>
      <c r="AHA6" s="231"/>
      <c r="AHB6" s="231"/>
      <c r="AHC6" s="231"/>
      <c r="AHD6" s="231"/>
      <c r="AHE6" s="231"/>
      <c r="AHF6" s="231"/>
      <c r="AHG6" s="231"/>
      <c r="AHH6" s="231"/>
      <c r="AHI6" s="231"/>
      <c r="AHJ6" s="231"/>
      <c r="AHK6" s="231"/>
      <c r="AHL6" s="231"/>
      <c r="AHM6" s="231"/>
      <c r="AHN6" s="231"/>
      <c r="AHO6" s="231"/>
      <c r="AHP6" s="231"/>
      <c r="AHQ6" s="231"/>
      <c r="AHR6" s="231"/>
      <c r="AHS6" s="231"/>
      <c r="AHT6" s="231"/>
      <c r="AHU6" s="231"/>
      <c r="AHV6" s="231"/>
      <c r="AHW6" s="231"/>
      <c r="AHX6" s="231"/>
      <c r="AHY6" s="231"/>
      <c r="AHZ6" s="231"/>
      <c r="AIA6" s="231"/>
      <c r="AIB6" s="231"/>
      <c r="AIC6" s="231"/>
      <c r="AID6" s="231"/>
      <c r="AIE6" s="231"/>
      <c r="AIF6" s="231"/>
      <c r="AIG6" s="231"/>
      <c r="AIH6" s="231"/>
      <c r="AII6" s="231"/>
      <c r="AIJ6" s="231"/>
      <c r="AIK6" s="231"/>
      <c r="AIL6" s="231"/>
      <c r="AIM6" s="231"/>
      <c r="AIN6" s="231"/>
      <c r="AIO6" s="231"/>
      <c r="AIP6" s="231"/>
      <c r="AIQ6" s="231"/>
      <c r="AIR6" s="231"/>
      <c r="AIS6" s="231"/>
      <c r="AIT6" s="231"/>
      <c r="AIU6" s="231"/>
      <c r="AIV6" s="231"/>
      <c r="AIW6" s="231"/>
      <c r="AIX6" s="231"/>
      <c r="AIY6" s="231"/>
      <c r="AIZ6" s="231"/>
      <c r="AJA6" s="231"/>
      <c r="AJB6" s="231"/>
      <c r="AJC6" s="231"/>
      <c r="AJD6" s="231"/>
      <c r="AJE6" s="231"/>
      <c r="AJF6" s="231"/>
      <c r="AJG6" s="231"/>
      <c r="AJH6" s="231"/>
      <c r="AJI6" s="231"/>
      <c r="AJJ6" s="231"/>
      <c r="AJK6" s="231"/>
      <c r="AJL6" s="231"/>
      <c r="AJM6" s="231"/>
      <c r="AJN6" s="231"/>
      <c r="AJO6" s="231"/>
      <c r="AJP6" s="231"/>
      <c r="AJQ6" s="231"/>
      <c r="AJR6" s="231"/>
      <c r="AJS6" s="231"/>
      <c r="AJT6" s="231"/>
      <c r="AJU6" s="231"/>
      <c r="AJV6" s="231"/>
      <c r="AJW6" s="231"/>
      <c r="AJX6" s="231"/>
      <c r="AJY6" s="231"/>
      <c r="AJZ6" s="231"/>
      <c r="AKA6" s="231"/>
      <c r="AKB6" s="231"/>
      <c r="AKC6" s="231"/>
      <c r="AKD6" s="231"/>
      <c r="AKE6" s="231"/>
      <c r="AKF6" s="231"/>
      <c r="AKG6" s="231"/>
      <c r="AKH6" s="231"/>
      <c r="AKI6" s="231"/>
      <c r="AKJ6" s="231"/>
      <c r="AKK6" s="231"/>
      <c r="AKL6" s="231"/>
      <c r="AKM6" s="231"/>
      <c r="AKN6" s="231"/>
      <c r="AKO6" s="231"/>
      <c r="AKP6" s="231"/>
      <c r="AKQ6" s="231"/>
      <c r="AKR6" s="231"/>
      <c r="AKS6" s="231"/>
      <c r="AKT6" s="231"/>
      <c r="AKU6" s="231"/>
      <c r="AKV6" s="231"/>
      <c r="AKW6" s="231"/>
      <c r="AKX6" s="231"/>
      <c r="AKY6" s="231"/>
      <c r="AKZ6" s="231"/>
      <c r="ALA6" s="231"/>
      <c r="ALB6" s="231"/>
      <c r="ALC6" s="231"/>
      <c r="ALD6" s="231"/>
      <c r="ALE6" s="231"/>
      <c r="ALF6" s="231"/>
      <c r="ALG6" s="231"/>
      <c r="ALH6" s="231"/>
      <c r="ALI6" s="231"/>
      <c r="ALJ6" s="231"/>
      <c r="ALK6" s="231"/>
      <c r="ALL6" s="231"/>
      <c r="ALM6" s="231"/>
      <c r="ALN6" s="231"/>
      <c r="ALO6" s="231"/>
      <c r="ALP6" s="231"/>
      <c r="ALQ6" s="231"/>
      <c r="ALR6" s="231"/>
      <c r="ALS6" s="231"/>
      <c r="ALT6" s="231"/>
      <c r="ALU6" s="231"/>
      <c r="ALV6" s="231"/>
      <c r="ALW6" s="231"/>
      <c r="ALX6" s="231"/>
      <c r="ALY6" s="231"/>
      <c r="ALZ6" s="231"/>
      <c r="AMA6" s="231"/>
      <c r="AMB6" s="231"/>
      <c r="AMC6" s="231"/>
      <c r="AMD6" s="231"/>
      <c r="AME6" s="231"/>
      <c r="AMF6" s="231"/>
      <c r="AMG6" s="231"/>
      <c r="AMH6" s="231"/>
      <c r="AMI6" s="231"/>
      <c r="AMJ6" s="231"/>
      <c r="AMK6" s="231"/>
      <c r="AML6" s="231"/>
      <c r="AMM6" s="231"/>
      <c r="AMN6" s="231"/>
      <c r="AMO6" s="231"/>
      <c r="AMP6" s="231"/>
      <c r="AMQ6" s="231"/>
      <c r="AMR6" s="231"/>
      <c r="AMS6" s="231"/>
      <c r="AMT6" s="231"/>
      <c r="AMU6" s="231"/>
      <c r="AMV6" s="231"/>
      <c r="AMW6" s="231"/>
      <c r="AMX6" s="231"/>
      <c r="AMY6" s="231"/>
      <c r="AMZ6" s="231"/>
      <c r="ANA6" s="231"/>
      <c r="ANB6" s="231"/>
      <c r="ANC6" s="231"/>
      <c r="AND6" s="231"/>
      <c r="ANE6" s="231"/>
      <c r="ANF6" s="231"/>
      <c r="ANG6" s="231"/>
      <c r="ANH6" s="231"/>
      <c r="ANI6" s="231"/>
      <c r="ANJ6" s="231"/>
      <c r="ANK6" s="231"/>
      <c r="ANL6" s="231"/>
      <c r="ANM6" s="231"/>
      <c r="ANN6" s="231"/>
      <c r="ANO6" s="231"/>
      <c r="ANP6" s="231"/>
      <c r="ANQ6" s="231"/>
      <c r="ANR6" s="231"/>
      <c r="ANS6" s="231"/>
      <c r="ANT6" s="231"/>
      <c r="ANU6" s="231"/>
      <c r="ANV6" s="231"/>
      <c r="ANW6" s="231"/>
      <c r="ANX6" s="231"/>
      <c r="ANY6" s="231"/>
      <c r="ANZ6" s="231"/>
      <c r="AOA6" s="231"/>
      <c r="AOB6" s="231"/>
      <c r="AOC6" s="231"/>
      <c r="AOD6" s="231"/>
      <c r="AOE6" s="231"/>
      <c r="AOF6" s="231"/>
      <c r="AOG6" s="231"/>
      <c r="AOH6" s="231"/>
      <c r="AOI6" s="231"/>
      <c r="AOJ6" s="231"/>
      <c r="AOK6" s="231"/>
      <c r="AOL6" s="231"/>
      <c r="AOM6" s="231"/>
      <c r="AON6" s="231"/>
      <c r="AOO6" s="231"/>
      <c r="AOP6" s="231"/>
      <c r="AOQ6" s="231"/>
      <c r="AOR6" s="231"/>
      <c r="AOS6" s="231"/>
      <c r="AOT6" s="231"/>
      <c r="AOU6" s="231"/>
      <c r="AOV6" s="231"/>
      <c r="AOW6" s="231"/>
      <c r="AOX6" s="231"/>
      <c r="AOY6" s="231"/>
      <c r="AOZ6" s="231"/>
      <c r="APA6" s="231"/>
      <c r="APB6" s="231"/>
      <c r="APC6" s="231"/>
      <c r="APD6" s="231"/>
      <c r="APE6" s="231"/>
      <c r="APF6" s="231"/>
      <c r="APG6" s="231"/>
      <c r="APH6" s="231"/>
      <c r="API6" s="231"/>
      <c r="APJ6" s="231"/>
      <c r="APK6" s="231"/>
      <c r="APL6" s="231"/>
      <c r="APM6" s="231"/>
      <c r="APN6" s="231"/>
      <c r="APO6" s="231"/>
      <c r="APP6" s="231"/>
      <c r="APQ6" s="231"/>
      <c r="APR6" s="231"/>
      <c r="APS6" s="231"/>
      <c r="APT6" s="231"/>
      <c r="APU6" s="231"/>
      <c r="APV6" s="231"/>
      <c r="APW6" s="231"/>
      <c r="APX6" s="231"/>
      <c r="APY6" s="231"/>
      <c r="APZ6" s="231"/>
      <c r="AQA6" s="231"/>
      <c r="AQB6" s="231"/>
      <c r="AQC6" s="231"/>
      <c r="AQD6" s="231"/>
      <c r="AQE6" s="231"/>
      <c r="AQF6" s="231"/>
      <c r="AQG6" s="231"/>
      <c r="AQH6" s="231"/>
      <c r="AQI6" s="231"/>
      <c r="AQJ6" s="231"/>
      <c r="AQK6" s="231"/>
      <c r="AQL6" s="231"/>
      <c r="AQM6" s="231"/>
      <c r="AQN6" s="231"/>
      <c r="AQO6" s="231"/>
      <c r="AQP6" s="231"/>
      <c r="AQQ6" s="231"/>
      <c r="AQR6" s="231"/>
      <c r="AQS6" s="231"/>
      <c r="AQT6" s="231"/>
      <c r="AQU6" s="231"/>
      <c r="AQV6" s="231"/>
      <c r="AQW6" s="231"/>
      <c r="AQX6" s="231"/>
      <c r="AQY6" s="231"/>
      <c r="AQZ6" s="231"/>
      <c r="ARA6" s="231"/>
      <c r="ARB6" s="231"/>
      <c r="ARC6" s="231"/>
      <c r="ARD6" s="231"/>
      <c r="ARE6" s="231"/>
      <c r="ARF6" s="231"/>
      <c r="ARG6" s="231"/>
      <c r="ARH6" s="231"/>
      <c r="ARI6" s="231"/>
      <c r="ARJ6" s="231"/>
      <c r="ARK6" s="231"/>
      <c r="ARL6" s="231"/>
      <c r="ARM6" s="231"/>
      <c r="ARN6" s="231"/>
      <c r="ARO6" s="231"/>
      <c r="ARP6" s="231"/>
      <c r="ARQ6" s="231"/>
      <c r="ARR6" s="231"/>
      <c r="ARS6" s="231"/>
      <c r="ART6" s="231"/>
      <c r="ARU6" s="231"/>
      <c r="ARV6" s="231"/>
      <c r="ARW6" s="231"/>
      <c r="ARX6" s="231"/>
      <c r="ARY6" s="231"/>
      <c r="ARZ6" s="231"/>
      <c r="ASA6" s="231"/>
      <c r="ASB6" s="231"/>
      <c r="ASC6" s="231"/>
      <c r="ASD6" s="231"/>
      <c r="ASE6" s="231"/>
      <c r="ASF6" s="231"/>
      <c r="ASG6" s="231"/>
      <c r="ASH6" s="231"/>
      <c r="ASI6" s="231"/>
      <c r="ASJ6" s="231"/>
      <c r="ASK6" s="231"/>
      <c r="ASL6" s="231"/>
      <c r="ASM6" s="231"/>
      <c r="ASN6" s="231"/>
      <c r="ASO6" s="231"/>
      <c r="ASP6" s="231"/>
      <c r="ASQ6" s="231"/>
      <c r="ASR6" s="231"/>
      <c r="ASS6" s="231"/>
      <c r="AST6" s="231"/>
      <c r="ASU6" s="231"/>
      <c r="ASV6" s="231"/>
      <c r="ASW6" s="231"/>
      <c r="ASX6" s="231"/>
      <c r="ASY6" s="231"/>
      <c r="ASZ6" s="231"/>
      <c r="ATA6" s="231"/>
      <c r="ATB6" s="231"/>
      <c r="ATC6" s="231"/>
      <c r="ATD6" s="231"/>
      <c r="ATE6" s="231"/>
      <c r="ATF6" s="231"/>
      <c r="ATG6" s="231"/>
      <c r="ATH6" s="231"/>
      <c r="ATI6" s="231"/>
      <c r="ATJ6" s="231"/>
      <c r="ATK6" s="231"/>
      <c r="ATL6" s="231"/>
      <c r="ATM6" s="231"/>
      <c r="ATN6" s="231"/>
      <c r="ATO6" s="231"/>
      <c r="ATP6" s="231"/>
      <c r="ATQ6" s="231"/>
      <c r="ATR6" s="231"/>
      <c r="ATS6" s="231"/>
      <c r="ATT6" s="231"/>
      <c r="ATU6" s="231"/>
      <c r="ATV6" s="231"/>
      <c r="ATW6" s="231"/>
      <c r="ATX6" s="231"/>
      <c r="ATY6" s="231"/>
      <c r="ATZ6" s="231"/>
      <c r="AUA6" s="231"/>
      <c r="AUB6" s="231"/>
      <c r="AUC6" s="231"/>
      <c r="AUD6" s="231"/>
      <c r="AUE6" s="231"/>
      <c r="AUF6" s="231"/>
      <c r="AUG6" s="231"/>
      <c r="AUH6" s="231"/>
      <c r="AUI6" s="231"/>
      <c r="AUJ6" s="231"/>
      <c r="AUK6" s="231"/>
      <c r="AUL6" s="231"/>
      <c r="AUM6" s="231"/>
      <c r="AUN6" s="231"/>
      <c r="AUO6" s="231"/>
      <c r="AUP6" s="231"/>
      <c r="AUQ6" s="231"/>
      <c r="AUR6" s="231"/>
      <c r="AUS6" s="231"/>
      <c r="AUT6" s="231"/>
      <c r="AUU6" s="231"/>
      <c r="AUV6" s="231"/>
      <c r="AUW6" s="231"/>
      <c r="AUX6" s="231"/>
      <c r="AUY6" s="231"/>
      <c r="AUZ6" s="231"/>
      <c r="AVA6" s="231"/>
      <c r="AVB6" s="231"/>
      <c r="AVC6" s="231"/>
      <c r="AVD6" s="231"/>
      <c r="AVE6" s="231"/>
      <c r="AVF6" s="231"/>
      <c r="AVG6" s="231"/>
      <c r="AVH6" s="231"/>
      <c r="AVI6" s="231"/>
      <c r="AVJ6" s="231"/>
      <c r="AVK6" s="231"/>
      <c r="AVL6" s="231"/>
      <c r="AVM6" s="231"/>
      <c r="AVN6" s="231"/>
      <c r="AVO6" s="231"/>
      <c r="AVP6" s="231"/>
      <c r="AVQ6" s="231"/>
      <c r="AVR6" s="231"/>
      <c r="AVS6" s="231"/>
      <c r="AVT6" s="231"/>
      <c r="AVU6" s="231"/>
      <c r="AVV6" s="231"/>
      <c r="AVW6" s="231"/>
      <c r="AVX6" s="231"/>
      <c r="AVY6" s="231"/>
      <c r="AVZ6" s="231"/>
      <c r="AWA6" s="231"/>
      <c r="AWB6" s="231"/>
      <c r="AWC6" s="231"/>
      <c r="AWD6" s="231"/>
      <c r="AWE6" s="231"/>
      <c r="AWF6" s="231"/>
      <c r="AWG6" s="231"/>
      <c r="AWH6" s="231"/>
      <c r="AWI6" s="231"/>
      <c r="AWJ6" s="231"/>
      <c r="AWK6" s="231"/>
      <c r="AWL6" s="231"/>
      <c r="AWM6" s="231"/>
      <c r="AWN6" s="231"/>
      <c r="AWO6" s="231"/>
      <c r="AWP6" s="231"/>
      <c r="AWQ6" s="231"/>
      <c r="AWR6" s="231"/>
      <c r="AWS6" s="231"/>
      <c r="AWT6" s="231"/>
      <c r="AWU6" s="231"/>
      <c r="AWV6" s="231"/>
      <c r="AWW6" s="231"/>
      <c r="AWX6" s="231"/>
      <c r="AWY6" s="231"/>
      <c r="AWZ6" s="231"/>
      <c r="AXA6" s="231"/>
      <c r="AXB6" s="231"/>
      <c r="AXC6" s="231"/>
      <c r="AXD6" s="231"/>
      <c r="AXE6" s="231"/>
      <c r="AXF6" s="231"/>
      <c r="AXG6" s="231"/>
      <c r="AXH6" s="231"/>
      <c r="AXI6" s="231"/>
      <c r="AXJ6" s="231"/>
      <c r="AXK6" s="231"/>
      <c r="AXL6" s="231"/>
      <c r="AXM6" s="231"/>
      <c r="AXN6" s="231"/>
      <c r="AXO6" s="231"/>
      <c r="AXP6" s="231"/>
      <c r="AXQ6" s="231"/>
      <c r="AXR6" s="231"/>
      <c r="AXS6" s="231"/>
      <c r="AXT6" s="231"/>
      <c r="AXU6" s="231"/>
      <c r="AXV6" s="231"/>
      <c r="AXW6" s="231"/>
      <c r="AXX6" s="231"/>
      <c r="AXY6" s="231"/>
      <c r="AXZ6" s="231"/>
      <c r="AYA6" s="231"/>
      <c r="AYB6" s="231"/>
      <c r="AYC6" s="231"/>
      <c r="AYD6" s="231"/>
      <c r="AYE6" s="231"/>
      <c r="AYF6" s="231"/>
      <c r="AYG6" s="231"/>
      <c r="AYH6" s="231"/>
      <c r="AYI6" s="231"/>
      <c r="AYJ6" s="231"/>
      <c r="AYK6" s="231"/>
      <c r="AYL6" s="231"/>
      <c r="AYM6" s="231"/>
      <c r="AYN6" s="231"/>
      <c r="AYO6" s="231"/>
      <c r="AYP6" s="231"/>
      <c r="AYQ6" s="231"/>
      <c r="AYR6" s="231"/>
      <c r="AYS6" s="231"/>
      <c r="AYT6" s="231"/>
      <c r="AYU6" s="231"/>
      <c r="AYV6" s="231"/>
      <c r="AYW6" s="231"/>
      <c r="AYX6" s="231"/>
      <c r="AYY6" s="231"/>
      <c r="AYZ6" s="231"/>
      <c r="AZA6" s="231"/>
      <c r="AZB6" s="231"/>
      <c r="AZC6" s="231"/>
      <c r="AZD6" s="231"/>
      <c r="AZE6" s="231"/>
      <c r="AZF6" s="231"/>
      <c r="AZG6" s="231"/>
      <c r="AZH6" s="231"/>
      <c r="AZI6" s="231"/>
      <c r="AZJ6" s="231"/>
      <c r="AZK6" s="231"/>
      <c r="AZL6" s="231"/>
      <c r="AZM6" s="231"/>
      <c r="AZN6" s="231"/>
      <c r="AZO6" s="231"/>
      <c r="AZP6" s="231"/>
      <c r="AZQ6" s="231"/>
      <c r="AZR6" s="231"/>
      <c r="AZS6" s="231"/>
      <c r="AZT6" s="231"/>
      <c r="AZU6" s="231"/>
      <c r="AZV6" s="231"/>
      <c r="AZW6" s="231"/>
      <c r="AZX6" s="231"/>
      <c r="AZY6" s="231"/>
      <c r="AZZ6" s="231"/>
      <c r="BAA6" s="231"/>
      <c r="BAB6" s="231"/>
      <c r="BAC6" s="231"/>
      <c r="BAD6" s="231"/>
      <c r="BAE6" s="231"/>
      <c r="BAF6" s="231"/>
      <c r="BAG6" s="231"/>
      <c r="BAH6" s="231"/>
      <c r="BAI6" s="231"/>
      <c r="BAJ6" s="231"/>
      <c r="BAK6" s="231"/>
      <c r="BAL6" s="231"/>
      <c r="BAM6" s="231"/>
      <c r="BAN6" s="231"/>
      <c r="BAO6" s="231"/>
      <c r="BAP6" s="231"/>
      <c r="BAQ6" s="231"/>
      <c r="BAR6" s="231"/>
      <c r="BAS6" s="231"/>
      <c r="BAT6" s="231"/>
      <c r="BAU6" s="231"/>
      <c r="BAV6" s="231"/>
      <c r="BAW6" s="231"/>
      <c r="BAX6" s="231"/>
      <c r="BAY6" s="231"/>
      <c r="BAZ6" s="231"/>
      <c r="BBA6" s="231"/>
      <c r="BBB6" s="231"/>
      <c r="BBC6" s="231"/>
      <c r="BBD6" s="231"/>
      <c r="BBE6" s="231"/>
      <c r="BBF6" s="231"/>
      <c r="BBG6" s="231"/>
      <c r="BBH6" s="231"/>
      <c r="BBI6" s="231"/>
      <c r="BBJ6" s="231"/>
      <c r="BBK6" s="231"/>
      <c r="BBL6" s="231"/>
      <c r="BBM6" s="231"/>
      <c r="BBN6" s="231"/>
      <c r="BBO6" s="231"/>
      <c r="BBP6" s="231"/>
      <c r="BBQ6" s="231"/>
      <c r="BBR6" s="231"/>
      <c r="BBS6" s="231"/>
      <c r="BBT6" s="231"/>
      <c r="BBU6" s="231"/>
      <c r="BBV6" s="231"/>
      <c r="BBW6" s="231"/>
      <c r="BBX6" s="231"/>
      <c r="BBY6" s="231"/>
      <c r="BBZ6" s="231"/>
      <c r="BCA6" s="231"/>
      <c r="BCB6" s="231"/>
      <c r="BCC6" s="231"/>
      <c r="BCD6" s="231"/>
      <c r="BCE6" s="231"/>
      <c r="BCF6" s="231"/>
      <c r="BCG6" s="231"/>
      <c r="BCH6" s="231"/>
      <c r="BCI6" s="231"/>
      <c r="BCJ6" s="231"/>
      <c r="BCK6" s="231"/>
      <c r="BCL6" s="231"/>
      <c r="BCM6" s="231"/>
      <c r="BCN6" s="231"/>
      <c r="BCO6" s="231"/>
      <c r="BCP6" s="231"/>
      <c r="BCQ6" s="231"/>
      <c r="BCR6" s="231"/>
      <c r="BCS6" s="231"/>
      <c r="BCT6" s="231"/>
      <c r="BCU6" s="231"/>
      <c r="BCV6" s="231"/>
      <c r="BCW6" s="231"/>
      <c r="BCX6" s="231"/>
      <c r="BCY6" s="231"/>
      <c r="BCZ6" s="231"/>
      <c r="BDA6" s="231"/>
      <c r="BDB6" s="231"/>
      <c r="BDC6" s="231"/>
      <c r="BDD6" s="231"/>
      <c r="BDE6" s="231"/>
      <c r="BDF6" s="231"/>
      <c r="BDG6" s="231"/>
      <c r="BDH6" s="231"/>
      <c r="BDI6" s="231"/>
      <c r="BDJ6" s="231"/>
      <c r="BDK6" s="231"/>
      <c r="BDL6" s="231"/>
      <c r="BDM6" s="231"/>
      <c r="BDN6" s="231"/>
      <c r="BDO6" s="231"/>
      <c r="BDP6" s="231"/>
      <c r="BDQ6" s="231"/>
      <c r="BDR6" s="231"/>
      <c r="BDS6" s="231"/>
      <c r="BDT6" s="231"/>
      <c r="BDU6" s="231"/>
      <c r="BDV6" s="231"/>
      <c r="BDW6" s="231"/>
      <c r="BDX6" s="231"/>
      <c r="BDY6" s="231"/>
      <c r="BDZ6" s="231"/>
      <c r="BEA6" s="231"/>
      <c r="BEB6" s="231"/>
      <c r="BEC6" s="231"/>
      <c r="BED6" s="231"/>
      <c r="BEE6" s="231"/>
      <c r="BEF6" s="231"/>
      <c r="BEG6" s="231"/>
      <c r="BEH6" s="231"/>
      <c r="BEI6" s="231"/>
      <c r="BEJ6" s="231"/>
      <c r="BEK6" s="231"/>
      <c r="BEL6" s="231"/>
      <c r="BEM6" s="231"/>
      <c r="BEN6" s="231"/>
      <c r="BEO6" s="231"/>
      <c r="BEP6" s="231"/>
      <c r="BEQ6" s="231"/>
      <c r="BER6" s="231"/>
      <c r="BES6" s="231"/>
      <c r="BET6" s="231"/>
      <c r="BEU6" s="231"/>
      <c r="BEV6" s="231"/>
      <c r="BEW6" s="231"/>
      <c r="BEX6" s="231"/>
      <c r="BEY6" s="231"/>
      <c r="BEZ6" s="231"/>
      <c r="BFA6" s="231"/>
      <c r="BFB6" s="231"/>
      <c r="BFC6" s="231"/>
      <c r="BFD6" s="231"/>
      <c r="BFE6" s="231"/>
      <c r="BFF6" s="231"/>
      <c r="BFG6" s="231"/>
      <c r="BFH6" s="231"/>
      <c r="BFI6" s="231"/>
      <c r="BFJ6" s="231"/>
      <c r="BFK6" s="231"/>
      <c r="BFL6" s="231"/>
      <c r="BFM6" s="231"/>
      <c r="BFN6" s="231"/>
      <c r="BFO6" s="231"/>
      <c r="BFP6" s="231"/>
      <c r="BFQ6" s="231"/>
      <c r="BFR6" s="231"/>
      <c r="BFS6" s="231"/>
      <c r="BFT6" s="231"/>
      <c r="BFU6" s="231"/>
      <c r="BFV6" s="231"/>
      <c r="BFW6" s="231"/>
      <c r="BFX6" s="231"/>
      <c r="BFY6" s="231"/>
      <c r="BFZ6" s="231"/>
      <c r="BGA6" s="231"/>
      <c r="BGB6" s="231"/>
      <c r="BGC6" s="231"/>
      <c r="BGD6" s="231"/>
      <c r="BGE6" s="231"/>
      <c r="BGF6" s="231"/>
      <c r="BGG6" s="231"/>
      <c r="BGH6" s="231"/>
      <c r="BGI6" s="231"/>
      <c r="BGJ6" s="231"/>
      <c r="BGK6" s="231"/>
      <c r="BGL6" s="231"/>
      <c r="BGM6" s="231"/>
      <c r="BGN6" s="231"/>
      <c r="BGO6" s="231"/>
      <c r="BGP6" s="231"/>
      <c r="BGQ6" s="231"/>
      <c r="BGR6" s="231"/>
      <c r="BGS6" s="231"/>
      <c r="BGT6" s="231"/>
      <c r="BGU6" s="231"/>
      <c r="BGV6" s="231"/>
      <c r="BGW6" s="231"/>
      <c r="BGX6" s="231"/>
      <c r="BGY6" s="231"/>
      <c r="BGZ6" s="231"/>
      <c r="BHA6" s="231"/>
      <c r="BHB6" s="231"/>
      <c r="BHC6" s="231"/>
      <c r="BHD6" s="231"/>
      <c r="BHE6" s="231"/>
      <c r="BHF6" s="231"/>
      <c r="BHG6" s="231"/>
      <c r="BHH6" s="231"/>
      <c r="BHI6" s="231"/>
      <c r="BHJ6" s="231"/>
      <c r="BHK6" s="231"/>
      <c r="BHL6" s="231"/>
      <c r="BHM6" s="231"/>
      <c r="BHN6" s="231"/>
      <c r="BHO6" s="231"/>
      <c r="BHP6" s="231"/>
      <c r="BHQ6" s="231"/>
      <c r="BHR6" s="231"/>
      <c r="BHS6" s="231"/>
      <c r="BHT6" s="231"/>
      <c r="BHU6" s="231"/>
      <c r="BHV6" s="231"/>
      <c r="BHW6" s="231"/>
      <c r="BHX6" s="231"/>
      <c r="BHY6" s="231"/>
      <c r="BHZ6" s="231"/>
      <c r="BIA6" s="231"/>
      <c r="BIB6" s="231"/>
      <c r="BIC6" s="231"/>
      <c r="BID6" s="231"/>
      <c r="BIE6" s="231"/>
      <c r="BIF6" s="231"/>
      <c r="BIG6" s="231"/>
      <c r="BIH6" s="231"/>
      <c r="BII6" s="231"/>
      <c r="BIJ6" s="231"/>
      <c r="BIK6" s="231"/>
      <c r="BIL6" s="231"/>
      <c r="BIM6" s="231"/>
      <c r="BIN6" s="231"/>
      <c r="BIO6" s="231"/>
      <c r="BIP6" s="231"/>
      <c r="BIQ6" s="231"/>
      <c r="BIR6" s="231"/>
      <c r="BIS6" s="231"/>
      <c r="BIT6" s="231"/>
      <c r="BIU6" s="231"/>
      <c r="BIV6" s="231"/>
      <c r="BIW6" s="231"/>
      <c r="BIX6" s="231"/>
      <c r="BIY6" s="231"/>
      <c r="BIZ6" s="231"/>
      <c r="BJA6" s="231"/>
      <c r="BJB6" s="231"/>
      <c r="BJC6" s="231"/>
      <c r="BJD6" s="231"/>
      <c r="BJE6" s="231"/>
      <c r="BJF6" s="231"/>
      <c r="BJG6" s="231"/>
      <c r="BJH6" s="231"/>
      <c r="BJI6" s="231"/>
      <c r="BJJ6" s="231"/>
      <c r="BJK6" s="231"/>
      <c r="BJL6" s="231"/>
      <c r="BJM6" s="231"/>
      <c r="BJN6" s="231"/>
      <c r="BJO6" s="231"/>
      <c r="BJP6" s="231"/>
      <c r="BJQ6" s="231"/>
      <c r="BJR6" s="231"/>
      <c r="BJS6" s="231"/>
      <c r="BJT6" s="231"/>
      <c r="BJU6" s="231"/>
      <c r="BJV6" s="231"/>
      <c r="BJW6" s="231"/>
      <c r="BJX6" s="231"/>
      <c r="BJY6" s="231"/>
      <c r="BJZ6" s="231"/>
      <c r="BKA6" s="231"/>
      <c r="BKB6" s="231"/>
      <c r="BKC6" s="231"/>
      <c r="BKD6" s="231"/>
      <c r="BKE6" s="231"/>
      <c r="BKF6" s="231"/>
      <c r="BKG6" s="231"/>
      <c r="BKH6" s="231"/>
      <c r="BKI6" s="231"/>
      <c r="BKJ6" s="231"/>
      <c r="BKK6" s="231"/>
      <c r="BKL6" s="231"/>
      <c r="BKM6" s="231"/>
      <c r="BKN6" s="231"/>
      <c r="BKO6" s="231"/>
      <c r="BKP6" s="231"/>
      <c r="BKQ6" s="231"/>
      <c r="BKR6" s="231"/>
      <c r="BKS6" s="231"/>
      <c r="BKT6" s="231"/>
      <c r="BKU6" s="231"/>
      <c r="BKV6" s="231"/>
      <c r="BKW6" s="231"/>
      <c r="BKX6" s="231"/>
      <c r="BKY6" s="231"/>
      <c r="BKZ6" s="231"/>
      <c r="BLA6" s="231"/>
      <c r="BLB6" s="231"/>
      <c r="BLC6" s="231"/>
      <c r="BLD6" s="231"/>
      <c r="BLE6" s="231"/>
      <c r="BLF6" s="231"/>
      <c r="BLG6" s="231"/>
      <c r="BLH6" s="231"/>
      <c r="BLI6" s="231"/>
      <c r="BLJ6" s="231"/>
      <c r="BLK6" s="231"/>
      <c r="BLL6" s="231"/>
      <c r="BLM6" s="231"/>
      <c r="BLN6" s="231"/>
      <c r="BLO6" s="231"/>
      <c r="BLP6" s="231"/>
      <c r="BLQ6" s="231"/>
      <c r="BLR6" s="231"/>
      <c r="BLS6" s="231"/>
      <c r="BLT6" s="231"/>
      <c r="BLU6" s="231"/>
      <c r="BLV6" s="231"/>
      <c r="BLW6" s="231"/>
      <c r="BLX6" s="231"/>
      <c r="BLY6" s="231"/>
      <c r="BLZ6" s="231"/>
      <c r="BMA6" s="231"/>
      <c r="BMB6" s="231"/>
      <c r="BMC6" s="231"/>
      <c r="BMD6" s="231"/>
      <c r="BME6" s="231"/>
      <c r="BMF6" s="231"/>
      <c r="BMG6" s="231"/>
      <c r="BMH6" s="231"/>
      <c r="BMI6" s="231"/>
      <c r="BMJ6" s="231"/>
      <c r="BMK6" s="231"/>
      <c r="BML6" s="231"/>
      <c r="BMM6" s="231"/>
      <c r="BMN6" s="231"/>
      <c r="BMO6" s="231"/>
      <c r="BMP6" s="231"/>
      <c r="BMQ6" s="231"/>
      <c r="BMR6" s="231"/>
      <c r="BMS6" s="231"/>
      <c r="BMT6" s="231"/>
      <c r="BMU6" s="231"/>
      <c r="BMV6" s="231"/>
      <c r="BMW6" s="231"/>
      <c r="BMX6" s="231"/>
      <c r="BMY6" s="231"/>
      <c r="BMZ6" s="231"/>
      <c r="BNA6" s="231"/>
      <c r="BNB6" s="231"/>
      <c r="BNC6" s="231"/>
      <c r="BND6" s="231"/>
      <c r="BNE6" s="231"/>
      <c r="BNF6" s="231"/>
      <c r="BNG6" s="231"/>
      <c r="BNH6" s="231"/>
      <c r="BNI6" s="231"/>
      <c r="BNJ6" s="231"/>
      <c r="BNK6" s="231"/>
      <c r="BNL6" s="231"/>
      <c r="BNM6" s="231"/>
      <c r="BNN6" s="231"/>
      <c r="BNO6" s="231"/>
      <c r="BNP6" s="231"/>
      <c r="BNQ6" s="231"/>
      <c r="BNR6" s="231"/>
      <c r="BNS6" s="231"/>
      <c r="BNT6" s="231"/>
      <c r="BNU6" s="231"/>
      <c r="BNV6" s="231"/>
      <c r="BNW6" s="231"/>
      <c r="BNX6" s="231"/>
      <c r="BNY6" s="231"/>
      <c r="BNZ6" s="231"/>
      <c r="BOA6" s="231"/>
      <c r="BOB6" s="231"/>
      <c r="BOC6" s="231"/>
      <c r="BOD6" s="231"/>
      <c r="BOE6" s="231"/>
      <c r="BOF6" s="231"/>
      <c r="BOG6" s="231"/>
      <c r="BOH6" s="231"/>
      <c r="BOI6" s="231"/>
      <c r="BOJ6" s="231"/>
      <c r="BOK6" s="231"/>
      <c r="BOL6" s="231"/>
      <c r="BOM6" s="231"/>
      <c r="BON6" s="231"/>
      <c r="BOO6" s="231"/>
      <c r="BOP6" s="231"/>
      <c r="BOQ6" s="231"/>
      <c r="BOR6" s="231"/>
      <c r="BOS6" s="231"/>
      <c r="BOT6" s="231"/>
      <c r="BOU6" s="231"/>
      <c r="BOV6" s="231"/>
      <c r="BOW6" s="231"/>
      <c r="BOX6" s="231"/>
      <c r="BOY6" s="231"/>
      <c r="BOZ6" s="231"/>
      <c r="BPA6" s="231"/>
      <c r="BPB6" s="231"/>
      <c r="BPC6" s="231"/>
      <c r="BPD6" s="231"/>
      <c r="BPE6" s="231"/>
      <c r="BPF6" s="231"/>
      <c r="BPG6" s="231"/>
      <c r="BPH6" s="231"/>
      <c r="BPI6" s="231"/>
      <c r="BPJ6" s="231"/>
      <c r="BPK6" s="231"/>
      <c r="BPL6" s="231"/>
      <c r="BPM6" s="231"/>
      <c r="BPN6" s="231"/>
      <c r="BPO6" s="231"/>
      <c r="BPP6" s="231"/>
      <c r="BPQ6" s="231"/>
      <c r="BPR6" s="231"/>
      <c r="BPS6" s="231"/>
      <c r="BPT6" s="231"/>
      <c r="BPU6" s="231"/>
      <c r="BPV6" s="231"/>
      <c r="BPW6" s="231"/>
      <c r="BPX6" s="231"/>
      <c r="BPY6" s="231"/>
      <c r="BPZ6" s="231"/>
      <c r="BQA6" s="231"/>
      <c r="BQB6" s="231"/>
      <c r="BQC6" s="231"/>
      <c r="BQD6" s="231"/>
      <c r="BQE6" s="231"/>
      <c r="BQF6" s="231"/>
      <c r="BQG6" s="231"/>
      <c r="BQH6" s="231"/>
      <c r="BQI6" s="231"/>
      <c r="BQJ6" s="231"/>
      <c r="BQK6" s="231"/>
      <c r="BQL6" s="231"/>
      <c r="BQM6" s="231"/>
      <c r="BQN6" s="231"/>
      <c r="BQO6" s="231"/>
      <c r="BQP6" s="231"/>
      <c r="BQQ6" s="231"/>
      <c r="BQR6" s="231"/>
      <c r="BQS6" s="231"/>
      <c r="BQT6" s="231"/>
      <c r="BQU6" s="231"/>
      <c r="BQV6" s="231"/>
      <c r="BQW6" s="231"/>
      <c r="BQX6" s="231"/>
      <c r="BQY6" s="231"/>
      <c r="BQZ6" s="231"/>
      <c r="BRA6" s="231"/>
      <c r="BRB6" s="231"/>
      <c r="BRC6" s="231"/>
      <c r="BRD6" s="231"/>
      <c r="BRE6" s="231"/>
      <c r="BRF6" s="231"/>
      <c r="BRG6" s="231"/>
      <c r="BRH6" s="231"/>
      <c r="BRI6" s="231"/>
      <c r="BRJ6" s="231"/>
      <c r="BRK6" s="231"/>
      <c r="BRL6" s="231"/>
      <c r="BRM6" s="231"/>
      <c r="BRN6" s="231"/>
      <c r="BRO6" s="231"/>
      <c r="BRP6" s="231"/>
      <c r="BRQ6" s="231"/>
      <c r="BRR6" s="231"/>
      <c r="BRS6" s="231"/>
      <c r="BRT6" s="231"/>
      <c r="BRU6" s="231"/>
      <c r="BRV6" s="231"/>
      <c r="BRW6" s="231"/>
      <c r="BRX6" s="231"/>
      <c r="BRY6" s="231"/>
      <c r="BRZ6" s="231"/>
      <c r="BSA6" s="231"/>
      <c r="BSB6" s="231"/>
      <c r="BSC6" s="231"/>
      <c r="BSD6" s="231"/>
      <c r="BSE6" s="231"/>
      <c r="BSF6" s="231"/>
      <c r="BSG6" s="231"/>
      <c r="BSH6" s="231"/>
      <c r="BSI6" s="231"/>
      <c r="BSJ6" s="231"/>
      <c r="BSK6" s="231"/>
      <c r="BSL6" s="231"/>
      <c r="BSM6" s="231"/>
      <c r="BSN6" s="231"/>
      <c r="BSO6" s="231"/>
      <c r="BSP6" s="231"/>
      <c r="BSQ6" s="231"/>
      <c r="BSR6" s="231"/>
      <c r="BSS6" s="231"/>
      <c r="BST6" s="231"/>
      <c r="BSU6" s="231"/>
      <c r="BSV6" s="231"/>
      <c r="BSW6" s="231"/>
      <c r="BSX6" s="231"/>
      <c r="BSY6" s="231"/>
      <c r="BSZ6" s="231"/>
      <c r="BTA6" s="231"/>
      <c r="BTB6" s="231"/>
      <c r="BTC6" s="231"/>
      <c r="BTD6" s="231"/>
      <c r="BTE6" s="231"/>
      <c r="BTF6" s="231"/>
      <c r="BTG6" s="231"/>
      <c r="BTH6" s="231"/>
      <c r="BTI6" s="231"/>
      <c r="BTJ6" s="231"/>
      <c r="BTK6" s="231"/>
      <c r="BTL6" s="231"/>
      <c r="BTM6" s="231"/>
      <c r="BTN6" s="231"/>
      <c r="BTO6" s="231"/>
      <c r="BTP6" s="231"/>
      <c r="BTQ6" s="231"/>
      <c r="BTR6" s="231"/>
      <c r="BTS6" s="231"/>
      <c r="BTT6" s="231"/>
      <c r="BTU6" s="231"/>
      <c r="BTV6" s="231"/>
      <c r="BTW6" s="231"/>
      <c r="BTX6" s="231"/>
      <c r="BTY6" s="231"/>
      <c r="BTZ6" s="231"/>
      <c r="BUA6" s="231"/>
      <c r="BUB6" s="231"/>
      <c r="BUC6" s="231"/>
      <c r="BUD6" s="231"/>
      <c r="BUE6" s="231"/>
      <c r="BUF6" s="231"/>
      <c r="BUG6" s="231"/>
      <c r="BUH6" s="231"/>
      <c r="BUI6" s="231"/>
      <c r="BUJ6" s="231"/>
      <c r="BUK6" s="231"/>
      <c r="BUL6" s="231"/>
      <c r="BUM6" s="231"/>
      <c r="BUN6" s="231"/>
      <c r="BUO6" s="231"/>
      <c r="BUP6" s="231"/>
      <c r="BUQ6" s="231"/>
      <c r="BUR6" s="231"/>
      <c r="BUS6" s="231"/>
      <c r="BUT6" s="231"/>
      <c r="BUU6" s="231"/>
      <c r="BUV6" s="231"/>
      <c r="BUW6" s="231"/>
      <c r="BUX6" s="231"/>
      <c r="BUY6" s="231"/>
      <c r="BUZ6" s="231"/>
      <c r="BVA6" s="231"/>
      <c r="BVB6" s="231"/>
      <c r="BVC6" s="231"/>
      <c r="BVD6" s="231"/>
      <c r="BVE6" s="231"/>
      <c r="BVF6" s="231"/>
      <c r="BVG6" s="231"/>
      <c r="BVH6" s="231"/>
      <c r="BVI6" s="231"/>
      <c r="BVJ6" s="231"/>
      <c r="BVK6" s="231"/>
      <c r="BVL6" s="231"/>
      <c r="BVM6" s="231"/>
      <c r="BVN6" s="231"/>
      <c r="BVO6" s="231"/>
      <c r="BVP6" s="231"/>
      <c r="BVQ6" s="231"/>
      <c r="BVR6" s="231"/>
      <c r="BVS6" s="231"/>
      <c r="BVT6" s="231"/>
      <c r="BVU6" s="231"/>
      <c r="BVV6" s="231"/>
      <c r="BVW6" s="231"/>
      <c r="BVX6" s="231"/>
      <c r="BVY6" s="231"/>
      <c r="BVZ6" s="231"/>
      <c r="BWA6" s="231"/>
      <c r="BWB6" s="231"/>
      <c r="BWC6" s="231"/>
      <c r="BWD6" s="231"/>
      <c r="BWE6" s="231"/>
      <c r="BWF6" s="231"/>
      <c r="BWG6" s="231"/>
      <c r="BWH6" s="231"/>
      <c r="BWI6" s="231"/>
      <c r="BWJ6" s="231"/>
      <c r="BWK6" s="231"/>
      <c r="BWL6" s="231"/>
      <c r="BWM6" s="231"/>
      <c r="BWN6" s="231"/>
      <c r="BWO6" s="231"/>
      <c r="BWP6" s="231"/>
      <c r="BWQ6" s="231"/>
      <c r="BWR6" s="231"/>
      <c r="BWS6" s="231"/>
      <c r="BWT6" s="231"/>
      <c r="BWU6" s="231"/>
      <c r="BWV6" s="231"/>
      <c r="BWW6" s="231"/>
      <c r="BWX6" s="231"/>
      <c r="BWY6" s="231"/>
      <c r="BWZ6" s="231"/>
      <c r="BXA6" s="231"/>
      <c r="BXB6" s="231"/>
      <c r="BXC6" s="231"/>
      <c r="BXD6" s="231"/>
      <c r="BXE6" s="231"/>
      <c r="BXF6" s="231"/>
      <c r="BXG6" s="231"/>
      <c r="BXH6" s="231"/>
      <c r="BXI6" s="231"/>
      <c r="BXJ6" s="231"/>
      <c r="BXK6" s="231"/>
      <c r="BXL6" s="231"/>
      <c r="BXM6" s="231"/>
      <c r="BXN6" s="231"/>
      <c r="BXO6" s="231"/>
      <c r="BXP6" s="231"/>
      <c r="BXQ6" s="231"/>
      <c r="BXR6" s="231"/>
      <c r="BXS6" s="231"/>
      <c r="BXT6" s="231"/>
      <c r="BXU6" s="231"/>
      <c r="BXV6" s="231"/>
      <c r="BXW6" s="231"/>
      <c r="BXX6" s="231"/>
      <c r="BXY6" s="231"/>
      <c r="BXZ6" s="231"/>
      <c r="BYA6" s="231"/>
      <c r="BYB6" s="231"/>
      <c r="BYC6" s="231"/>
      <c r="BYD6" s="231"/>
      <c r="BYE6" s="231"/>
      <c r="BYF6" s="231"/>
      <c r="BYG6" s="231"/>
      <c r="BYH6" s="231"/>
      <c r="BYI6" s="231"/>
      <c r="BYJ6" s="231"/>
      <c r="BYK6" s="231"/>
      <c r="BYL6" s="231"/>
      <c r="BYM6" s="231"/>
      <c r="BYN6" s="231"/>
      <c r="BYO6" s="231"/>
      <c r="BYP6" s="231"/>
      <c r="BYQ6" s="231"/>
      <c r="BYR6" s="231"/>
      <c r="BYS6" s="231"/>
      <c r="BYT6" s="231"/>
      <c r="BYU6" s="231"/>
      <c r="BYV6" s="231"/>
      <c r="BYW6" s="231"/>
      <c r="BYX6" s="231"/>
      <c r="BYY6" s="231"/>
      <c r="BYZ6" s="231"/>
      <c r="BZA6" s="231"/>
      <c r="BZB6" s="231"/>
      <c r="BZC6" s="231"/>
      <c r="BZD6" s="231"/>
      <c r="BZE6" s="231"/>
      <c r="BZF6" s="231"/>
      <c r="BZG6" s="231"/>
      <c r="BZH6" s="231"/>
      <c r="BZI6" s="231"/>
      <c r="BZJ6" s="231"/>
      <c r="BZK6" s="231"/>
      <c r="BZL6" s="231"/>
      <c r="BZM6" s="231"/>
      <c r="BZN6" s="231"/>
      <c r="BZO6" s="231"/>
      <c r="BZP6" s="231"/>
      <c r="BZQ6" s="231"/>
      <c r="BZR6" s="231"/>
      <c r="BZS6" s="231"/>
      <c r="BZT6" s="231"/>
      <c r="BZU6" s="231"/>
      <c r="BZV6" s="231"/>
      <c r="BZW6" s="231"/>
      <c r="BZX6" s="231"/>
      <c r="BZY6" s="231"/>
      <c r="BZZ6" s="231"/>
      <c r="CAA6" s="231"/>
      <c r="CAB6" s="231"/>
      <c r="CAC6" s="231"/>
      <c r="CAD6" s="231"/>
      <c r="CAE6" s="231"/>
      <c r="CAF6" s="231"/>
      <c r="CAG6" s="231"/>
      <c r="CAH6" s="231"/>
      <c r="CAI6" s="231"/>
      <c r="CAJ6" s="231"/>
      <c r="CAK6" s="231"/>
      <c r="CAL6" s="231"/>
      <c r="CAM6" s="231"/>
      <c r="CAN6" s="231"/>
      <c r="CAO6" s="231"/>
      <c r="CAP6" s="231"/>
      <c r="CAQ6" s="231"/>
      <c r="CAR6" s="231"/>
      <c r="CAS6" s="231"/>
      <c r="CAT6" s="231"/>
      <c r="CAU6" s="231"/>
      <c r="CAV6" s="231"/>
      <c r="CAW6" s="231"/>
      <c r="CAX6" s="231"/>
      <c r="CAY6" s="231"/>
      <c r="CAZ6" s="231"/>
      <c r="CBA6" s="231"/>
      <c r="CBB6" s="231"/>
      <c r="CBC6" s="231"/>
      <c r="CBD6" s="231"/>
      <c r="CBE6" s="231"/>
      <c r="CBF6" s="231"/>
      <c r="CBG6" s="231"/>
      <c r="CBH6" s="231"/>
      <c r="CBI6" s="231"/>
      <c r="CBJ6" s="231"/>
      <c r="CBK6" s="231"/>
      <c r="CBL6" s="231"/>
      <c r="CBM6" s="231"/>
      <c r="CBN6" s="231"/>
      <c r="CBO6" s="231"/>
      <c r="CBP6" s="231"/>
      <c r="CBQ6" s="231"/>
      <c r="CBR6" s="231"/>
      <c r="CBS6" s="231"/>
      <c r="CBT6" s="231"/>
      <c r="CBU6" s="231"/>
      <c r="CBV6" s="231"/>
      <c r="CBW6" s="231"/>
      <c r="CBX6" s="231"/>
      <c r="CBY6" s="231"/>
      <c r="CBZ6" s="231"/>
      <c r="CCA6" s="231"/>
      <c r="CCB6" s="231"/>
      <c r="CCC6" s="231"/>
      <c r="CCD6" s="231"/>
      <c r="CCE6" s="231"/>
      <c r="CCF6" s="231"/>
      <c r="CCG6" s="231"/>
      <c r="CCH6" s="231"/>
      <c r="CCI6" s="231"/>
      <c r="CCJ6" s="231"/>
      <c r="CCK6" s="231"/>
      <c r="CCL6" s="231"/>
      <c r="CCM6" s="231"/>
      <c r="CCN6" s="231"/>
      <c r="CCO6" s="231"/>
      <c r="CCP6" s="231"/>
      <c r="CCQ6" s="231"/>
      <c r="CCR6" s="231"/>
      <c r="CCS6" s="231"/>
      <c r="CCT6" s="231"/>
      <c r="CCU6" s="231"/>
      <c r="CCV6" s="231"/>
      <c r="CCW6" s="231"/>
      <c r="CCX6" s="231"/>
      <c r="CCY6" s="231"/>
      <c r="CCZ6" s="231"/>
      <c r="CDA6" s="231"/>
      <c r="CDB6" s="231"/>
      <c r="CDC6" s="231"/>
      <c r="CDD6" s="231"/>
      <c r="CDE6" s="231"/>
      <c r="CDF6" s="231"/>
      <c r="CDG6" s="231"/>
      <c r="CDH6" s="231"/>
      <c r="CDI6" s="231"/>
      <c r="CDJ6" s="231"/>
      <c r="CDK6" s="231"/>
      <c r="CDL6" s="231"/>
      <c r="CDM6" s="231"/>
      <c r="CDN6" s="231"/>
      <c r="CDO6" s="231"/>
      <c r="CDP6" s="231"/>
      <c r="CDQ6" s="231"/>
      <c r="CDR6" s="231"/>
      <c r="CDS6" s="231"/>
      <c r="CDT6" s="231"/>
      <c r="CDU6" s="231"/>
      <c r="CDV6" s="231"/>
      <c r="CDW6" s="231"/>
      <c r="CDX6" s="231"/>
      <c r="CDY6" s="231"/>
      <c r="CDZ6" s="231"/>
      <c r="CEA6" s="231"/>
      <c r="CEB6" s="231"/>
      <c r="CEC6" s="231"/>
      <c r="CED6" s="231"/>
      <c r="CEE6" s="231"/>
      <c r="CEF6" s="231"/>
      <c r="CEG6" s="231"/>
      <c r="CEH6" s="231"/>
      <c r="CEI6" s="231"/>
      <c r="CEJ6" s="231"/>
      <c r="CEK6" s="231"/>
      <c r="CEL6" s="231"/>
      <c r="CEM6" s="231"/>
      <c r="CEN6" s="231"/>
      <c r="CEO6" s="231"/>
      <c r="CEP6" s="231"/>
      <c r="CEQ6" s="231"/>
      <c r="CER6" s="231"/>
      <c r="CES6" s="231"/>
      <c r="CET6" s="231"/>
      <c r="CEU6" s="231"/>
      <c r="CEV6" s="231"/>
      <c r="CEW6" s="231"/>
      <c r="CEX6" s="231"/>
      <c r="CEY6" s="231"/>
      <c r="CEZ6" s="231"/>
      <c r="CFA6" s="231"/>
      <c r="CFB6" s="231"/>
      <c r="CFC6" s="231"/>
      <c r="CFD6" s="231"/>
      <c r="CFE6" s="231"/>
      <c r="CFF6" s="231"/>
      <c r="CFG6" s="231"/>
      <c r="CFH6" s="231"/>
      <c r="CFI6" s="231"/>
      <c r="CFJ6" s="231"/>
      <c r="CFK6" s="231"/>
      <c r="CFL6" s="231"/>
      <c r="CFM6" s="231"/>
      <c r="CFN6" s="231"/>
      <c r="CFO6" s="231"/>
      <c r="CFP6" s="231"/>
      <c r="CFQ6" s="231"/>
      <c r="CFR6" s="231"/>
      <c r="CFS6" s="231"/>
      <c r="CFT6" s="231"/>
      <c r="CFU6" s="231"/>
      <c r="CFV6" s="231"/>
      <c r="CFW6" s="231"/>
      <c r="CFX6" s="231"/>
      <c r="CFY6" s="231"/>
      <c r="CFZ6" s="231"/>
      <c r="CGA6" s="231"/>
      <c r="CGB6" s="231"/>
      <c r="CGC6" s="231"/>
      <c r="CGD6" s="231"/>
      <c r="CGE6" s="231"/>
      <c r="CGF6" s="231"/>
      <c r="CGG6" s="231"/>
      <c r="CGH6" s="231"/>
      <c r="CGI6" s="231"/>
      <c r="CGJ6" s="231"/>
      <c r="CGK6" s="231"/>
      <c r="CGL6" s="231"/>
      <c r="CGM6" s="231"/>
      <c r="CGN6" s="231"/>
      <c r="CGO6" s="231"/>
      <c r="CGP6" s="231"/>
      <c r="CGQ6" s="231"/>
      <c r="CGR6" s="231"/>
      <c r="CGS6" s="231"/>
      <c r="CGT6" s="231"/>
      <c r="CGU6" s="231"/>
      <c r="CGV6" s="231"/>
      <c r="CGW6" s="231"/>
      <c r="CGX6" s="231"/>
      <c r="CGY6" s="231"/>
      <c r="CGZ6" s="231"/>
      <c r="CHA6" s="231"/>
      <c r="CHB6" s="231"/>
      <c r="CHC6" s="231"/>
      <c r="CHD6" s="231"/>
      <c r="CHE6" s="231"/>
      <c r="CHF6" s="231"/>
      <c r="CHG6" s="231"/>
      <c r="CHH6" s="231"/>
      <c r="CHI6" s="231"/>
      <c r="CHJ6" s="231"/>
      <c r="CHK6" s="231"/>
      <c r="CHL6" s="231"/>
      <c r="CHM6" s="231"/>
      <c r="CHN6" s="231"/>
      <c r="CHO6" s="231"/>
      <c r="CHP6" s="231"/>
      <c r="CHQ6" s="231"/>
      <c r="CHR6" s="231"/>
      <c r="CHS6" s="231"/>
      <c r="CHT6" s="231"/>
      <c r="CHU6" s="231"/>
      <c r="CHV6" s="231"/>
      <c r="CHW6" s="231"/>
      <c r="CHX6" s="231"/>
      <c r="CHY6" s="231"/>
      <c r="CHZ6" s="231"/>
      <c r="CIA6" s="231"/>
      <c r="CIB6" s="231"/>
      <c r="CIC6" s="231"/>
      <c r="CID6" s="231"/>
      <c r="CIE6" s="231"/>
      <c r="CIF6" s="231"/>
      <c r="CIG6" s="231"/>
      <c r="CIH6" s="231"/>
      <c r="CII6" s="231"/>
      <c r="CIJ6" s="231"/>
      <c r="CIK6" s="231"/>
      <c r="CIL6" s="231"/>
      <c r="CIM6" s="231"/>
      <c r="CIN6" s="231"/>
      <c r="CIO6" s="231"/>
      <c r="CIP6" s="231"/>
      <c r="CIQ6" s="231"/>
      <c r="CIR6" s="231"/>
      <c r="CIS6" s="231"/>
      <c r="CIT6" s="231"/>
      <c r="CIU6" s="231"/>
      <c r="CIV6" s="231"/>
      <c r="CIW6" s="231"/>
      <c r="CIX6" s="231"/>
      <c r="CIY6" s="231"/>
      <c r="CIZ6" s="231"/>
      <c r="CJA6" s="231"/>
      <c r="CJB6" s="231"/>
      <c r="CJC6" s="231"/>
      <c r="CJD6" s="231"/>
      <c r="CJE6" s="231"/>
      <c r="CJF6" s="231"/>
      <c r="CJG6" s="231"/>
      <c r="CJH6" s="231"/>
      <c r="CJI6" s="231"/>
      <c r="CJJ6" s="231"/>
      <c r="CJK6" s="231"/>
      <c r="CJL6" s="231"/>
      <c r="CJM6" s="231"/>
      <c r="CJN6" s="231"/>
      <c r="CJO6" s="231"/>
      <c r="CJP6" s="231"/>
      <c r="CJQ6" s="231"/>
      <c r="CJR6" s="231"/>
      <c r="CJS6" s="231"/>
      <c r="CJT6" s="231"/>
      <c r="CJU6" s="231"/>
      <c r="CJV6" s="231"/>
      <c r="CJW6" s="231"/>
      <c r="CJX6" s="231"/>
      <c r="CJY6" s="231"/>
      <c r="CJZ6" s="231"/>
      <c r="CKA6" s="231"/>
      <c r="CKB6" s="231"/>
      <c r="CKC6" s="231"/>
      <c r="CKD6" s="231"/>
      <c r="CKE6" s="231"/>
      <c r="CKF6" s="231"/>
      <c r="CKG6" s="231"/>
      <c r="CKH6" s="231"/>
      <c r="CKI6" s="231"/>
      <c r="CKJ6" s="231"/>
      <c r="CKK6" s="231"/>
      <c r="CKL6" s="231"/>
      <c r="CKM6" s="231"/>
      <c r="CKN6" s="231"/>
      <c r="CKO6" s="231"/>
      <c r="CKP6" s="231"/>
      <c r="CKQ6" s="231"/>
      <c r="CKR6" s="231"/>
      <c r="CKS6" s="231"/>
      <c r="CKT6" s="231"/>
      <c r="CKU6" s="231"/>
      <c r="CKV6" s="231"/>
      <c r="CKW6" s="231"/>
      <c r="CKX6" s="231"/>
      <c r="CKY6" s="231"/>
      <c r="CKZ6" s="231"/>
      <c r="CLA6" s="231"/>
      <c r="CLB6" s="231"/>
      <c r="CLC6" s="231"/>
      <c r="CLD6" s="231"/>
      <c r="CLE6" s="231"/>
      <c r="CLF6" s="231"/>
      <c r="CLG6" s="231"/>
      <c r="CLH6" s="231"/>
      <c r="CLI6" s="231"/>
      <c r="CLJ6" s="231"/>
      <c r="CLK6" s="231"/>
      <c r="CLL6" s="231"/>
      <c r="CLM6" s="231"/>
      <c r="CLN6" s="231"/>
      <c r="CLO6" s="231"/>
      <c r="CLP6" s="231"/>
      <c r="CLQ6" s="231"/>
      <c r="CLR6" s="231"/>
      <c r="CLS6" s="231"/>
      <c r="CLT6" s="231"/>
      <c r="CLU6" s="231"/>
      <c r="CLV6" s="231"/>
      <c r="CLW6" s="231"/>
      <c r="CLX6" s="231"/>
      <c r="CLY6" s="231"/>
      <c r="CLZ6" s="231"/>
      <c r="CMA6" s="231"/>
      <c r="CMB6" s="231"/>
      <c r="CMC6" s="231"/>
      <c r="CMD6" s="231"/>
      <c r="CME6" s="231"/>
      <c r="CMF6" s="231"/>
      <c r="CMG6" s="231"/>
      <c r="CMH6" s="231"/>
      <c r="CMI6" s="231"/>
      <c r="CMJ6" s="231"/>
      <c r="CMK6" s="231"/>
      <c r="CML6" s="231"/>
      <c r="CMM6" s="231"/>
      <c r="CMN6" s="231"/>
      <c r="CMO6" s="231"/>
      <c r="CMP6" s="231"/>
      <c r="CMQ6" s="231"/>
      <c r="CMR6" s="231"/>
      <c r="CMS6" s="231"/>
      <c r="CMT6" s="231"/>
      <c r="CMU6" s="231"/>
      <c r="CMV6" s="231"/>
      <c r="CMW6" s="231"/>
      <c r="CMX6" s="231"/>
      <c r="CMY6" s="231"/>
      <c r="CMZ6" s="231"/>
      <c r="CNA6" s="231"/>
      <c r="CNB6" s="231"/>
      <c r="CNC6" s="231"/>
      <c r="CND6" s="231"/>
      <c r="CNE6" s="231"/>
      <c r="CNF6" s="231"/>
      <c r="CNG6" s="231"/>
      <c r="CNH6" s="231"/>
      <c r="CNI6" s="231"/>
      <c r="CNJ6" s="231"/>
      <c r="CNK6" s="231"/>
      <c r="CNL6" s="231"/>
      <c r="CNM6" s="231"/>
      <c r="CNN6" s="231"/>
      <c r="CNO6" s="231"/>
      <c r="CNP6" s="231"/>
      <c r="CNQ6" s="231"/>
      <c r="CNR6" s="231"/>
      <c r="CNS6" s="231"/>
      <c r="CNT6" s="231"/>
      <c r="CNU6" s="231"/>
      <c r="CNV6" s="231"/>
      <c r="CNW6" s="231"/>
      <c r="CNX6" s="231"/>
      <c r="CNY6" s="231"/>
      <c r="CNZ6" s="231"/>
      <c r="COA6" s="231"/>
      <c r="COB6" s="231"/>
      <c r="COC6" s="231"/>
      <c r="COD6" s="231"/>
      <c r="COE6" s="231"/>
      <c r="COF6" s="231"/>
      <c r="COG6" s="231"/>
      <c r="COH6" s="231"/>
      <c r="COI6" s="231"/>
      <c r="COJ6" s="231"/>
      <c r="COK6" s="231"/>
      <c r="COL6" s="231"/>
      <c r="COM6" s="231"/>
      <c r="CON6" s="231"/>
      <c r="COO6" s="231"/>
      <c r="COP6" s="231"/>
      <c r="COQ6" s="231"/>
      <c r="COR6" s="231"/>
      <c r="COS6" s="231"/>
      <c r="COT6" s="231"/>
      <c r="COU6" s="231"/>
      <c r="COV6" s="231"/>
      <c r="COW6" s="231"/>
      <c r="COX6" s="231"/>
      <c r="COY6" s="231"/>
      <c r="COZ6" s="231"/>
      <c r="CPA6" s="231"/>
      <c r="CPB6" s="231"/>
      <c r="CPC6" s="231"/>
      <c r="CPD6" s="231"/>
      <c r="CPE6" s="231"/>
      <c r="CPF6" s="231"/>
      <c r="CPG6" s="231"/>
      <c r="CPH6" s="231"/>
      <c r="CPI6" s="231"/>
      <c r="CPJ6" s="231"/>
      <c r="CPK6" s="231"/>
      <c r="CPL6" s="231"/>
      <c r="CPM6" s="231"/>
      <c r="CPN6" s="231"/>
      <c r="CPO6" s="231"/>
      <c r="CPP6" s="231"/>
      <c r="CPQ6" s="231"/>
      <c r="CPR6" s="231"/>
      <c r="CPS6" s="231"/>
      <c r="CPT6" s="231"/>
      <c r="CPU6" s="231"/>
      <c r="CPV6" s="231"/>
      <c r="CPW6" s="231"/>
      <c r="CPX6" s="231"/>
      <c r="CPY6" s="231"/>
      <c r="CPZ6" s="231"/>
      <c r="CQA6" s="231"/>
      <c r="CQB6" s="231"/>
      <c r="CQC6" s="231"/>
      <c r="CQD6" s="231"/>
      <c r="CQE6" s="231"/>
      <c r="CQF6" s="231"/>
      <c r="CQG6" s="231"/>
      <c r="CQH6" s="231"/>
      <c r="CQI6" s="231"/>
      <c r="CQJ6" s="231"/>
      <c r="CQK6" s="231"/>
      <c r="CQL6" s="231"/>
      <c r="CQM6" s="231"/>
      <c r="CQN6" s="231"/>
      <c r="CQO6" s="231"/>
      <c r="CQP6" s="231"/>
      <c r="CQQ6" s="231"/>
      <c r="CQR6" s="231"/>
      <c r="CQS6" s="231"/>
      <c r="CQT6" s="231"/>
      <c r="CQU6" s="231"/>
      <c r="CQV6" s="231"/>
      <c r="CQW6" s="231"/>
      <c r="CQX6" s="231"/>
      <c r="CQY6" s="231"/>
      <c r="CQZ6" s="231"/>
      <c r="CRA6" s="231"/>
      <c r="CRB6" s="231"/>
      <c r="CRC6" s="231"/>
      <c r="CRD6" s="231"/>
      <c r="CRE6" s="231"/>
      <c r="CRF6" s="231"/>
      <c r="CRG6" s="231"/>
      <c r="CRH6" s="231"/>
      <c r="CRI6" s="231"/>
      <c r="CRJ6" s="231"/>
      <c r="CRK6" s="231"/>
      <c r="CRL6" s="231"/>
      <c r="CRM6" s="231"/>
      <c r="CRN6" s="231"/>
      <c r="CRO6" s="231"/>
      <c r="CRP6" s="231"/>
      <c r="CRQ6" s="231"/>
      <c r="CRR6" s="231"/>
      <c r="CRS6" s="231"/>
      <c r="CRT6" s="231"/>
      <c r="CRU6" s="231"/>
      <c r="CRV6" s="231"/>
      <c r="CRW6" s="231"/>
      <c r="CRX6" s="231"/>
      <c r="CRY6" s="231"/>
      <c r="CRZ6" s="231"/>
      <c r="CSA6" s="231"/>
      <c r="CSB6" s="231"/>
      <c r="CSC6" s="231"/>
      <c r="CSD6" s="231"/>
      <c r="CSE6" s="231"/>
      <c r="CSF6" s="231"/>
      <c r="CSG6" s="231"/>
      <c r="CSH6" s="231"/>
      <c r="CSI6" s="231"/>
      <c r="CSJ6" s="231"/>
      <c r="CSK6" s="231"/>
      <c r="CSL6" s="231"/>
      <c r="CSM6" s="231"/>
      <c r="CSN6" s="231"/>
      <c r="CSO6" s="231"/>
      <c r="CSP6" s="231"/>
      <c r="CSQ6" s="231"/>
      <c r="CSR6" s="231"/>
      <c r="CSS6" s="231"/>
      <c r="CST6" s="231"/>
      <c r="CSU6" s="231"/>
      <c r="CSV6" s="231"/>
      <c r="CSW6" s="231"/>
      <c r="CSX6" s="231"/>
      <c r="CSY6" s="231"/>
      <c r="CSZ6" s="231"/>
      <c r="CTA6" s="231"/>
      <c r="CTB6" s="231"/>
      <c r="CTC6" s="231"/>
      <c r="CTD6" s="231"/>
      <c r="CTE6" s="231"/>
      <c r="CTF6" s="231"/>
      <c r="CTG6" s="231"/>
      <c r="CTH6" s="231"/>
      <c r="CTI6" s="231"/>
      <c r="CTJ6" s="231"/>
      <c r="CTK6" s="231"/>
      <c r="CTL6" s="231"/>
      <c r="CTM6" s="231"/>
      <c r="CTN6" s="231"/>
      <c r="CTO6" s="231"/>
      <c r="CTP6" s="231"/>
      <c r="CTQ6" s="231"/>
      <c r="CTR6" s="231"/>
      <c r="CTS6" s="231"/>
      <c r="CTT6" s="231"/>
      <c r="CTU6" s="231"/>
      <c r="CTV6" s="231"/>
      <c r="CTW6" s="231"/>
      <c r="CTX6" s="231"/>
      <c r="CTY6" s="231"/>
      <c r="CTZ6" s="231"/>
      <c r="CUA6" s="231"/>
      <c r="CUB6" s="231"/>
      <c r="CUC6" s="231"/>
      <c r="CUD6" s="231"/>
      <c r="CUE6" s="231"/>
      <c r="CUF6" s="231"/>
      <c r="CUG6" s="231"/>
      <c r="CUH6" s="231"/>
      <c r="CUI6" s="231"/>
      <c r="CUJ6" s="231"/>
      <c r="CUK6" s="231"/>
      <c r="CUL6" s="231"/>
      <c r="CUM6" s="231"/>
      <c r="CUN6" s="231"/>
      <c r="CUO6" s="231"/>
      <c r="CUP6" s="231"/>
      <c r="CUQ6" s="231"/>
      <c r="CUR6" s="231"/>
      <c r="CUS6" s="231"/>
      <c r="CUT6" s="231"/>
      <c r="CUU6" s="231"/>
      <c r="CUV6" s="231"/>
      <c r="CUW6" s="231"/>
      <c r="CUX6" s="231"/>
      <c r="CUY6" s="231"/>
      <c r="CUZ6" s="231"/>
      <c r="CVA6" s="231"/>
      <c r="CVB6" s="231"/>
      <c r="CVC6" s="231"/>
      <c r="CVD6" s="231"/>
      <c r="CVE6" s="231"/>
      <c r="CVF6" s="231"/>
      <c r="CVG6" s="231"/>
      <c r="CVH6" s="231"/>
      <c r="CVI6" s="231"/>
      <c r="CVJ6" s="231"/>
      <c r="CVK6" s="231"/>
      <c r="CVL6" s="231"/>
      <c r="CVM6" s="231"/>
      <c r="CVN6" s="231"/>
      <c r="CVO6" s="231"/>
      <c r="CVP6" s="231"/>
      <c r="CVQ6" s="231"/>
      <c r="CVR6" s="231"/>
      <c r="CVS6" s="231"/>
      <c r="CVT6" s="231"/>
      <c r="CVU6" s="231"/>
      <c r="CVV6" s="231"/>
      <c r="CVW6" s="231"/>
      <c r="CVX6" s="231"/>
      <c r="CVY6" s="231"/>
      <c r="CVZ6" s="231"/>
      <c r="CWA6" s="231"/>
      <c r="CWB6" s="231"/>
      <c r="CWC6" s="231"/>
      <c r="CWD6" s="231"/>
      <c r="CWE6" s="231"/>
      <c r="CWF6" s="231"/>
      <c r="CWG6" s="231"/>
      <c r="CWH6" s="231"/>
      <c r="CWI6" s="231"/>
      <c r="CWJ6" s="231"/>
      <c r="CWK6" s="231"/>
      <c r="CWL6" s="231"/>
      <c r="CWM6" s="231"/>
      <c r="CWN6" s="231"/>
      <c r="CWO6" s="231"/>
      <c r="CWP6" s="231"/>
      <c r="CWQ6" s="231"/>
      <c r="CWR6" s="231"/>
      <c r="CWS6" s="231"/>
      <c r="CWT6" s="231"/>
      <c r="CWU6" s="231"/>
      <c r="CWV6" s="231"/>
      <c r="CWW6" s="231"/>
      <c r="CWX6" s="231"/>
      <c r="CWY6" s="231"/>
      <c r="CWZ6" s="231"/>
      <c r="CXA6" s="231"/>
      <c r="CXB6" s="231"/>
      <c r="CXC6" s="231"/>
      <c r="CXD6" s="231"/>
      <c r="CXE6" s="231"/>
      <c r="CXF6" s="231"/>
      <c r="CXG6" s="231"/>
      <c r="CXH6" s="231"/>
      <c r="CXI6" s="231"/>
      <c r="CXJ6" s="231"/>
      <c r="CXK6" s="231"/>
      <c r="CXL6" s="231"/>
      <c r="CXM6" s="231"/>
      <c r="CXN6" s="231"/>
      <c r="CXO6" s="231"/>
      <c r="CXP6" s="231"/>
      <c r="CXQ6" s="231"/>
      <c r="CXR6" s="231"/>
      <c r="CXS6" s="231"/>
      <c r="CXT6" s="231"/>
      <c r="CXU6" s="231"/>
      <c r="CXV6" s="231"/>
      <c r="CXW6" s="231"/>
      <c r="CXX6" s="231"/>
      <c r="CXY6" s="231"/>
      <c r="CXZ6" s="231"/>
      <c r="CYA6" s="231"/>
      <c r="CYB6" s="231"/>
      <c r="CYC6" s="231"/>
      <c r="CYD6" s="231"/>
      <c r="CYE6" s="231"/>
      <c r="CYF6" s="231"/>
      <c r="CYG6" s="231"/>
      <c r="CYH6" s="231"/>
      <c r="CYI6" s="231"/>
      <c r="CYJ6" s="231"/>
      <c r="CYK6" s="231"/>
      <c r="CYL6" s="231"/>
      <c r="CYM6" s="231"/>
      <c r="CYN6" s="231"/>
      <c r="CYO6" s="231"/>
      <c r="CYP6" s="231"/>
      <c r="CYQ6" s="231"/>
      <c r="CYR6" s="231"/>
      <c r="CYS6" s="231"/>
      <c r="CYT6" s="231"/>
      <c r="CYU6" s="231"/>
      <c r="CYV6" s="231"/>
      <c r="CYW6" s="231"/>
      <c r="CYX6" s="231"/>
      <c r="CYY6" s="231"/>
      <c r="CYZ6" s="231"/>
      <c r="CZA6" s="231"/>
      <c r="CZB6" s="231"/>
      <c r="CZC6" s="231"/>
      <c r="CZD6" s="231"/>
      <c r="CZE6" s="231"/>
      <c r="CZF6" s="231"/>
      <c r="CZG6" s="231"/>
      <c r="CZH6" s="231"/>
      <c r="CZI6" s="231"/>
      <c r="CZJ6" s="231"/>
      <c r="CZK6" s="231"/>
      <c r="CZL6" s="231"/>
      <c r="CZM6" s="231"/>
      <c r="CZN6" s="231"/>
      <c r="CZO6" s="231"/>
      <c r="CZP6" s="231"/>
      <c r="CZQ6" s="231"/>
      <c r="CZR6" s="231"/>
      <c r="CZS6" s="231"/>
      <c r="CZT6" s="231"/>
      <c r="CZU6" s="231"/>
      <c r="CZV6" s="231"/>
      <c r="CZW6" s="231"/>
      <c r="CZX6" s="231"/>
      <c r="CZY6" s="231"/>
      <c r="CZZ6" s="231"/>
      <c r="DAA6" s="231"/>
      <c r="DAB6" s="231"/>
      <c r="DAC6" s="231"/>
      <c r="DAD6" s="231"/>
      <c r="DAE6" s="231"/>
      <c r="DAF6" s="231"/>
      <c r="DAG6" s="231"/>
      <c r="DAH6" s="231"/>
      <c r="DAI6" s="231"/>
      <c r="DAJ6" s="231"/>
      <c r="DAK6" s="231"/>
      <c r="DAL6" s="231"/>
      <c r="DAM6" s="231"/>
      <c r="DAN6" s="231"/>
      <c r="DAO6" s="231"/>
      <c r="DAP6" s="231"/>
      <c r="DAQ6" s="231"/>
      <c r="DAR6" s="231"/>
      <c r="DAS6" s="231"/>
      <c r="DAT6" s="231"/>
      <c r="DAU6" s="231"/>
      <c r="DAV6" s="231"/>
      <c r="DAW6" s="231"/>
      <c r="DAX6" s="231"/>
      <c r="DAY6" s="231"/>
      <c r="DAZ6" s="231"/>
      <c r="DBA6" s="231"/>
      <c r="DBB6" s="231"/>
      <c r="DBC6" s="231"/>
      <c r="DBD6" s="231"/>
      <c r="DBE6" s="231"/>
      <c r="DBF6" s="231"/>
      <c r="DBG6" s="231"/>
      <c r="DBH6" s="231"/>
      <c r="DBI6" s="231"/>
      <c r="DBJ6" s="231"/>
      <c r="DBK6" s="231"/>
      <c r="DBL6" s="231"/>
      <c r="DBM6" s="231"/>
      <c r="DBN6" s="231"/>
      <c r="DBO6" s="231"/>
      <c r="DBP6" s="231"/>
      <c r="DBQ6" s="231"/>
      <c r="DBR6" s="231"/>
      <c r="DBS6" s="231"/>
      <c r="DBT6" s="231"/>
      <c r="DBU6" s="231"/>
      <c r="DBV6" s="231"/>
      <c r="DBW6" s="231"/>
      <c r="DBX6" s="231"/>
      <c r="DBY6" s="231"/>
      <c r="DBZ6" s="231"/>
      <c r="DCA6" s="231"/>
      <c r="DCB6" s="231"/>
      <c r="DCC6" s="231"/>
      <c r="DCD6" s="231"/>
      <c r="DCE6" s="231"/>
      <c r="DCF6" s="231"/>
      <c r="DCG6" s="231"/>
      <c r="DCH6" s="231"/>
      <c r="DCI6" s="231"/>
      <c r="DCJ6" s="231"/>
      <c r="DCK6" s="231"/>
      <c r="DCL6" s="231"/>
      <c r="DCM6" s="231"/>
      <c r="DCN6" s="231"/>
      <c r="DCO6" s="231"/>
      <c r="DCP6" s="231"/>
      <c r="DCQ6" s="231"/>
      <c r="DCR6" s="231"/>
      <c r="DCS6" s="231"/>
      <c r="DCT6" s="231"/>
      <c r="DCU6" s="231"/>
      <c r="DCV6" s="231"/>
      <c r="DCW6" s="231"/>
      <c r="DCX6" s="231"/>
      <c r="DCY6" s="231"/>
      <c r="DCZ6" s="231"/>
      <c r="DDA6" s="231"/>
      <c r="DDB6" s="231"/>
      <c r="DDC6" s="231"/>
      <c r="DDD6" s="231"/>
      <c r="DDE6" s="231"/>
      <c r="DDF6" s="231"/>
      <c r="DDG6" s="231"/>
      <c r="DDH6" s="231"/>
      <c r="DDI6" s="231"/>
      <c r="DDJ6" s="231"/>
      <c r="DDK6" s="231"/>
      <c r="DDL6" s="231"/>
      <c r="DDM6" s="231"/>
      <c r="DDN6" s="231"/>
      <c r="DDO6" s="231"/>
      <c r="DDP6" s="231"/>
      <c r="DDQ6" s="231"/>
      <c r="DDR6" s="231"/>
      <c r="DDS6" s="231"/>
      <c r="DDT6" s="231"/>
      <c r="DDU6" s="231"/>
      <c r="DDV6" s="231"/>
      <c r="DDW6" s="231"/>
      <c r="DDX6" s="231"/>
      <c r="DDY6" s="231"/>
      <c r="DDZ6" s="231"/>
      <c r="DEA6" s="231"/>
      <c r="DEB6" s="231"/>
      <c r="DEC6" s="231"/>
      <c r="DED6" s="231"/>
      <c r="DEE6" s="231"/>
      <c r="DEF6" s="231"/>
      <c r="DEG6" s="231"/>
      <c r="DEH6" s="231"/>
      <c r="DEI6" s="231"/>
      <c r="DEJ6" s="231"/>
      <c r="DEK6" s="231"/>
      <c r="DEL6" s="231"/>
      <c r="DEM6" s="231"/>
      <c r="DEN6" s="231"/>
      <c r="DEO6" s="231"/>
      <c r="DEP6" s="231"/>
      <c r="DEQ6" s="231"/>
      <c r="DER6" s="231"/>
      <c r="DES6" s="231"/>
      <c r="DET6" s="231"/>
      <c r="DEU6" s="231"/>
      <c r="DEV6" s="231"/>
      <c r="DEW6" s="231"/>
      <c r="DEX6" s="231"/>
      <c r="DEY6" s="231"/>
      <c r="DEZ6" s="231"/>
      <c r="DFA6" s="231"/>
      <c r="DFB6" s="231"/>
      <c r="DFC6" s="231"/>
      <c r="DFD6" s="231"/>
      <c r="DFE6" s="231"/>
      <c r="DFF6" s="231"/>
      <c r="DFG6" s="231"/>
      <c r="DFH6" s="231"/>
      <c r="DFI6" s="231"/>
      <c r="DFJ6" s="231"/>
      <c r="DFK6" s="231"/>
      <c r="DFL6" s="231"/>
      <c r="DFM6" s="231"/>
      <c r="DFN6" s="231"/>
      <c r="DFO6" s="231"/>
      <c r="DFP6" s="231"/>
      <c r="DFQ6" s="231"/>
      <c r="DFR6" s="231"/>
      <c r="DFS6" s="231"/>
      <c r="DFT6" s="231"/>
      <c r="DFU6" s="231"/>
      <c r="DFV6" s="231"/>
      <c r="DFW6" s="231"/>
      <c r="DFX6" s="231"/>
      <c r="DFY6" s="231"/>
      <c r="DFZ6" s="231"/>
      <c r="DGA6" s="231"/>
      <c r="DGB6" s="231"/>
      <c r="DGC6" s="231"/>
      <c r="DGD6" s="231"/>
      <c r="DGE6" s="231"/>
      <c r="DGF6" s="231"/>
      <c r="DGG6" s="231"/>
      <c r="DGH6" s="231"/>
      <c r="DGI6" s="231"/>
      <c r="DGJ6" s="231"/>
      <c r="DGK6" s="231"/>
      <c r="DGL6" s="231"/>
      <c r="DGM6" s="231"/>
      <c r="DGN6" s="231"/>
      <c r="DGO6" s="231"/>
      <c r="DGP6" s="231"/>
      <c r="DGQ6" s="231"/>
      <c r="DGR6" s="231"/>
      <c r="DGS6" s="231"/>
      <c r="DGT6" s="231"/>
      <c r="DGU6" s="231"/>
      <c r="DGV6" s="231"/>
      <c r="DGW6" s="231"/>
      <c r="DGX6" s="231"/>
      <c r="DGY6" s="231"/>
      <c r="DGZ6" s="231"/>
      <c r="DHA6" s="231"/>
      <c r="DHB6" s="231"/>
      <c r="DHC6" s="231"/>
      <c r="DHD6" s="231"/>
      <c r="DHE6" s="231"/>
      <c r="DHF6" s="231"/>
      <c r="DHG6" s="231"/>
      <c r="DHH6" s="231"/>
      <c r="DHI6" s="231"/>
      <c r="DHJ6" s="231"/>
      <c r="DHK6" s="231"/>
      <c r="DHL6" s="231"/>
      <c r="DHM6" s="231"/>
      <c r="DHN6" s="231"/>
      <c r="DHO6" s="231"/>
      <c r="DHP6" s="231"/>
      <c r="DHQ6" s="231"/>
      <c r="DHR6" s="231"/>
      <c r="DHS6" s="231"/>
      <c r="DHT6" s="231"/>
      <c r="DHU6" s="231"/>
      <c r="DHV6" s="231"/>
      <c r="DHW6" s="231"/>
      <c r="DHX6" s="231"/>
      <c r="DHY6" s="231"/>
      <c r="DHZ6" s="231"/>
      <c r="DIA6" s="231"/>
      <c r="DIB6" s="231"/>
      <c r="DIC6" s="231"/>
      <c r="DID6" s="231"/>
      <c r="DIE6" s="231"/>
      <c r="DIF6" s="231"/>
      <c r="DIG6" s="231"/>
      <c r="DIH6" s="231"/>
      <c r="DII6" s="231"/>
      <c r="DIJ6" s="231"/>
      <c r="DIK6" s="231"/>
      <c r="DIL6" s="231"/>
      <c r="DIM6" s="231"/>
      <c r="DIN6" s="231"/>
      <c r="DIO6" s="231"/>
      <c r="DIP6" s="231"/>
      <c r="DIQ6" s="231"/>
      <c r="DIR6" s="231"/>
      <c r="DIS6" s="231"/>
      <c r="DIT6" s="231"/>
      <c r="DIU6" s="231"/>
      <c r="DIV6" s="231"/>
      <c r="DIW6" s="231"/>
      <c r="DIX6" s="231"/>
      <c r="DIY6" s="231"/>
      <c r="DIZ6" s="231"/>
      <c r="DJA6" s="231"/>
      <c r="DJB6" s="231"/>
      <c r="DJC6" s="231"/>
      <c r="DJD6" s="231"/>
      <c r="DJE6" s="231"/>
      <c r="DJF6" s="231"/>
      <c r="DJG6" s="231"/>
      <c r="DJH6" s="231"/>
      <c r="DJI6" s="231"/>
      <c r="DJJ6" s="231"/>
      <c r="DJK6" s="231"/>
      <c r="DJL6" s="231"/>
      <c r="DJM6" s="231"/>
      <c r="DJN6" s="231"/>
      <c r="DJO6" s="231"/>
      <c r="DJP6" s="231"/>
      <c r="DJQ6" s="231"/>
      <c r="DJR6" s="231"/>
      <c r="DJS6" s="231"/>
      <c r="DJT6" s="231"/>
      <c r="DJU6" s="231"/>
      <c r="DJV6" s="231"/>
      <c r="DJW6" s="231"/>
      <c r="DJX6" s="231"/>
      <c r="DJY6" s="231"/>
      <c r="DJZ6" s="231"/>
      <c r="DKA6" s="231"/>
      <c r="DKB6" s="231"/>
      <c r="DKC6" s="231"/>
      <c r="DKD6" s="231"/>
      <c r="DKE6" s="231"/>
      <c r="DKF6" s="231"/>
      <c r="DKG6" s="231"/>
      <c r="DKH6" s="231"/>
      <c r="DKI6" s="231"/>
      <c r="DKJ6" s="231"/>
      <c r="DKK6" s="231"/>
      <c r="DKL6" s="231"/>
      <c r="DKM6" s="231"/>
      <c r="DKN6" s="231"/>
      <c r="DKO6" s="231"/>
      <c r="DKP6" s="231"/>
      <c r="DKQ6" s="231"/>
      <c r="DKR6" s="231"/>
      <c r="DKS6" s="231"/>
      <c r="DKT6" s="231"/>
      <c r="DKU6" s="231"/>
      <c r="DKV6" s="231"/>
      <c r="DKW6" s="231"/>
      <c r="DKX6" s="231"/>
      <c r="DKY6" s="231"/>
      <c r="DKZ6" s="231"/>
      <c r="DLA6" s="231"/>
      <c r="DLB6" s="231"/>
      <c r="DLC6" s="231"/>
      <c r="DLD6" s="231"/>
      <c r="DLE6" s="231"/>
      <c r="DLF6" s="231"/>
      <c r="DLG6" s="231"/>
      <c r="DLH6" s="231"/>
      <c r="DLI6" s="231"/>
      <c r="DLJ6" s="231"/>
      <c r="DLK6" s="231"/>
      <c r="DLL6" s="231"/>
      <c r="DLM6" s="231"/>
      <c r="DLN6" s="231"/>
      <c r="DLO6" s="231"/>
      <c r="DLP6" s="231"/>
      <c r="DLQ6" s="231"/>
      <c r="DLR6" s="231"/>
      <c r="DLS6" s="231"/>
      <c r="DLT6" s="231"/>
      <c r="DLU6" s="231"/>
      <c r="DLV6" s="231"/>
      <c r="DLW6" s="231"/>
      <c r="DLX6" s="231"/>
      <c r="DLY6" s="231"/>
      <c r="DLZ6" s="231"/>
      <c r="DMA6" s="231"/>
      <c r="DMB6" s="231"/>
      <c r="DMC6" s="231"/>
      <c r="DMD6" s="231"/>
      <c r="DME6" s="231"/>
      <c r="DMF6" s="231"/>
      <c r="DMG6" s="231"/>
      <c r="DMH6" s="231"/>
      <c r="DMI6" s="231"/>
      <c r="DMJ6" s="231"/>
      <c r="DMK6" s="231"/>
      <c r="DML6" s="231"/>
      <c r="DMM6" s="231"/>
      <c r="DMN6" s="231"/>
      <c r="DMO6" s="231"/>
      <c r="DMP6" s="231"/>
      <c r="DMQ6" s="231"/>
      <c r="DMR6" s="231"/>
      <c r="DMS6" s="231"/>
      <c r="DMT6" s="231"/>
      <c r="DMU6" s="231"/>
      <c r="DMV6" s="231"/>
      <c r="DMW6" s="231"/>
      <c r="DMX6" s="231"/>
      <c r="DMY6" s="231"/>
      <c r="DMZ6" s="231"/>
      <c r="DNA6" s="231"/>
      <c r="DNB6" s="231"/>
      <c r="DNC6" s="231"/>
      <c r="DND6" s="231"/>
      <c r="DNE6" s="231"/>
      <c r="DNF6" s="231"/>
      <c r="DNG6" s="231"/>
      <c r="DNH6" s="231"/>
      <c r="DNI6" s="231"/>
      <c r="DNJ6" s="231"/>
      <c r="DNK6" s="231"/>
      <c r="DNL6" s="231"/>
      <c r="DNM6" s="231"/>
      <c r="DNN6" s="231"/>
      <c r="DNO6" s="231"/>
      <c r="DNP6" s="231"/>
      <c r="DNQ6" s="231"/>
      <c r="DNR6" s="231"/>
      <c r="DNS6" s="231"/>
      <c r="DNT6" s="231"/>
      <c r="DNU6" s="231"/>
      <c r="DNV6" s="231"/>
      <c r="DNW6" s="231"/>
      <c r="DNX6" s="231"/>
      <c r="DNY6" s="231"/>
      <c r="DNZ6" s="231"/>
      <c r="DOA6" s="231"/>
      <c r="DOB6" s="231"/>
      <c r="DOC6" s="231"/>
      <c r="DOD6" s="231"/>
      <c r="DOE6" s="231"/>
      <c r="DOF6" s="231"/>
      <c r="DOG6" s="231"/>
      <c r="DOH6" s="231"/>
      <c r="DOI6" s="231"/>
      <c r="DOJ6" s="231"/>
      <c r="DOK6" s="231"/>
      <c r="DOL6" s="231"/>
      <c r="DOM6" s="231"/>
      <c r="DON6" s="231"/>
      <c r="DOO6" s="231"/>
      <c r="DOP6" s="231"/>
      <c r="DOQ6" s="231"/>
      <c r="DOR6" s="231"/>
      <c r="DOS6" s="231"/>
      <c r="DOT6" s="231"/>
      <c r="DOU6" s="231"/>
      <c r="DOV6" s="231"/>
      <c r="DOW6" s="231"/>
      <c r="DOX6" s="231"/>
      <c r="DOY6" s="231"/>
      <c r="DOZ6" s="231"/>
      <c r="DPA6" s="231"/>
      <c r="DPB6" s="231"/>
      <c r="DPC6" s="231"/>
      <c r="DPD6" s="231"/>
      <c r="DPE6" s="231"/>
      <c r="DPF6" s="231"/>
      <c r="DPG6" s="231"/>
      <c r="DPH6" s="231"/>
      <c r="DPI6" s="231"/>
      <c r="DPJ6" s="231"/>
      <c r="DPK6" s="231"/>
      <c r="DPL6" s="231"/>
      <c r="DPM6" s="231"/>
      <c r="DPN6" s="231"/>
      <c r="DPO6" s="231"/>
      <c r="DPP6" s="231"/>
      <c r="DPQ6" s="231"/>
      <c r="DPR6" s="231"/>
      <c r="DPS6" s="231"/>
      <c r="DPT6" s="231"/>
      <c r="DPU6" s="231"/>
      <c r="DPV6" s="231"/>
      <c r="DPW6" s="231"/>
      <c r="DPX6" s="231"/>
      <c r="DPY6" s="231"/>
      <c r="DPZ6" s="231"/>
      <c r="DQA6" s="231"/>
      <c r="DQB6" s="231"/>
      <c r="DQC6" s="231"/>
      <c r="DQD6" s="231"/>
      <c r="DQE6" s="231"/>
      <c r="DQF6" s="231"/>
      <c r="DQG6" s="231"/>
      <c r="DQH6" s="231"/>
      <c r="DQI6" s="231"/>
      <c r="DQJ6" s="231"/>
      <c r="DQK6" s="231"/>
      <c r="DQL6" s="231"/>
      <c r="DQM6" s="231"/>
      <c r="DQN6" s="231"/>
      <c r="DQO6" s="231"/>
      <c r="DQP6" s="231"/>
      <c r="DQQ6" s="231"/>
      <c r="DQR6" s="231"/>
      <c r="DQS6" s="231"/>
      <c r="DQT6" s="231"/>
      <c r="DQU6" s="231"/>
      <c r="DQV6" s="231"/>
      <c r="DQW6" s="231"/>
      <c r="DQX6" s="231"/>
      <c r="DQY6" s="231"/>
      <c r="DQZ6" s="231"/>
      <c r="DRA6" s="231"/>
      <c r="DRB6" s="231"/>
      <c r="DRC6" s="231"/>
      <c r="DRD6" s="231"/>
      <c r="DRE6" s="231"/>
      <c r="DRF6" s="231"/>
      <c r="DRG6" s="231"/>
      <c r="DRH6" s="231"/>
      <c r="DRI6" s="231"/>
      <c r="DRJ6" s="231"/>
      <c r="DRK6" s="231"/>
      <c r="DRL6" s="231"/>
      <c r="DRM6" s="231"/>
      <c r="DRN6" s="231"/>
      <c r="DRO6" s="231"/>
      <c r="DRP6" s="231"/>
      <c r="DRQ6" s="231"/>
      <c r="DRR6" s="231"/>
      <c r="DRS6" s="231"/>
      <c r="DRT6" s="231"/>
      <c r="DRU6" s="231"/>
      <c r="DRV6" s="231"/>
      <c r="DRW6" s="231"/>
      <c r="DRX6" s="231"/>
      <c r="DRY6" s="231"/>
      <c r="DRZ6" s="231"/>
      <c r="DSA6" s="231"/>
      <c r="DSB6" s="231"/>
      <c r="DSC6" s="231"/>
      <c r="DSD6" s="231"/>
      <c r="DSE6" s="231"/>
      <c r="DSF6" s="231"/>
      <c r="DSG6" s="231"/>
      <c r="DSH6" s="231"/>
      <c r="DSI6" s="231"/>
      <c r="DSJ6" s="231"/>
      <c r="DSK6" s="231"/>
      <c r="DSL6" s="231"/>
      <c r="DSM6" s="231"/>
      <c r="DSN6" s="231"/>
      <c r="DSO6" s="231"/>
      <c r="DSP6" s="231"/>
      <c r="DSQ6" s="231"/>
      <c r="DSR6" s="231"/>
      <c r="DSS6" s="231"/>
      <c r="DST6" s="231"/>
      <c r="DSU6" s="231"/>
      <c r="DSV6" s="231"/>
      <c r="DSW6" s="231"/>
      <c r="DSX6" s="231"/>
      <c r="DSY6" s="231"/>
      <c r="DSZ6" s="231"/>
      <c r="DTA6" s="231"/>
      <c r="DTB6" s="231"/>
      <c r="DTC6" s="231"/>
      <c r="DTD6" s="231"/>
      <c r="DTE6" s="231"/>
      <c r="DTF6" s="231"/>
      <c r="DTG6" s="231"/>
      <c r="DTH6" s="231"/>
      <c r="DTI6" s="231"/>
      <c r="DTJ6" s="231"/>
      <c r="DTK6" s="231"/>
      <c r="DTL6" s="231"/>
      <c r="DTM6" s="231"/>
      <c r="DTN6" s="231"/>
      <c r="DTO6" s="231"/>
      <c r="DTP6" s="231"/>
      <c r="DTQ6" s="231"/>
      <c r="DTR6" s="231"/>
      <c r="DTS6" s="231"/>
      <c r="DTT6" s="231"/>
      <c r="DTU6" s="231"/>
      <c r="DTV6" s="231"/>
      <c r="DTW6" s="231"/>
      <c r="DTX6" s="231"/>
      <c r="DTY6" s="231"/>
      <c r="DTZ6" s="231"/>
      <c r="DUA6" s="231"/>
      <c r="DUB6" s="231"/>
      <c r="DUC6" s="231"/>
      <c r="DUD6" s="231"/>
      <c r="DUE6" s="231"/>
      <c r="DUF6" s="231"/>
      <c r="DUG6" s="231"/>
      <c r="DUH6" s="231"/>
      <c r="DUI6" s="231"/>
      <c r="DUJ6" s="231"/>
      <c r="DUK6" s="231"/>
      <c r="DUL6" s="231"/>
      <c r="DUM6" s="231"/>
      <c r="DUN6" s="231"/>
      <c r="DUO6" s="231"/>
      <c r="DUP6" s="231"/>
      <c r="DUQ6" s="231"/>
      <c r="DUR6" s="231"/>
      <c r="DUS6" s="231"/>
      <c r="DUT6" s="231"/>
      <c r="DUU6" s="231"/>
      <c r="DUV6" s="231"/>
      <c r="DUW6" s="231"/>
      <c r="DUX6" s="231"/>
      <c r="DUY6" s="231"/>
      <c r="DUZ6" s="231"/>
      <c r="DVA6" s="231"/>
      <c r="DVB6" s="231"/>
      <c r="DVC6" s="231"/>
      <c r="DVD6" s="231"/>
      <c r="DVE6" s="231"/>
      <c r="DVF6" s="231"/>
      <c r="DVG6" s="231"/>
      <c r="DVH6" s="231"/>
      <c r="DVI6" s="231"/>
      <c r="DVJ6" s="231"/>
      <c r="DVK6" s="231"/>
      <c r="DVL6" s="231"/>
      <c r="DVM6" s="231"/>
      <c r="DVN6" s="231"/>
      <c r="DVO6" s="231"/>
      <c r="DVP6" s="231"/>
      <c r="DVQ6" s="231"/>
      <c r="DVR6" s="231"/>
      <c r="DVS6" s="231"/>
      <c r="DVT6" s="231"/>
      <c r="DVU6" s="231"/>
      <c r="DVV6" s="231"/>
      <c r="DVW6" s="231"/>
      <c r="DVX6" s="231"/>
      <c r="DVY6" s="231"/>
      <c r="DVZ6" s="231"/>
      <c r="DWA6" s="231"/>
      <c r="DWB6" s="231"/>
      <c r="DWC6" s="231"/>
      <c r="DWD6" s="231"/>
      <c r="DWE6" s="231"/>
      <c r="DWF6" s="231"/>
      <c r="DWG6" s="231"/>
      <c r="DWH6" s="231"/>
      <c r="DWI6" s="231"/>
      <c r="DWJ6" s="231"/>
      <c r="DWK6" s="231"/>
      <c r="DWL6" s="231"/>
      <c r="DWM6" s="231"/>
      <c r="DWN6" s="231"/>
      <c r="DWO6" s="231"/>
      <c r="DWP6" s="231"/>
      <c r="DWQ6" s="231"/>
      <c r="DWR6" s="231"/>
      <c r="DWS6" s="231"/>
      <c r="DWT6" s="231"/>
      <c r="DWU6" s="231"/>
      <c r="DWV6" s="231"/>
      <c r="DWW6" s="231"/>
      <c r="DWX6" s="231"/>
      <c r="DWY6" s="231"/>
      <c r="DWZ6" s="231"/>
      <c r="DXA6" s="231"/>
      <c r="DXB6" s="231"/>
      <c r="DXC6" s="231"/>
      <c r="DXD6" s="231"/>
      <c r="DXE6" s="231"/>
      <c r="DXF6" s="231"/>
      <c r="DXG6" s="231"/>
      <c r="DXH6" s="231"/>
      <c r="DXI6" s="231"/>
      <c r="DXJ6" s="231"/>
      <c r="DXK6" s="231"/>
      <c r="DXL6" s="231"/>
      <c r="DXM6" s="231"/>
      <c r="DXN6" s="231"/>
      <c r="DXO6" s="231"/>
      <c r="DXP6" s="231"/>
      <c r="DXQ6" s="231"/>
      <c r="DXR6" s="231"/>
      <c r="DXS6" s="231"/>
      <c r="DXT6" s="231"/>
      <c r="DXU6" s="231"/>
      <c r="DXV6" s="231"/>
      <c r="DXW6" s="231"/>
      <c r="DXX6" s="231"/>
      <c r="DXY6" s="231"/>
      <c r="DXZ6" s="231"/>
      <c r="DYA6" s="231"/>
      <c r="DYB6" s="231"/>
      <c r="DYC6" s="231"/>
      <c r="DYD6" s="231"/>
      <c r="DYE6" s="231"/>
      <c r="DYF6" s="231"/>
      <c r="DYG6" s="231"/>
      <c r="DYH6" s="231"/>
      <c r="DYI6" s="231"/>
      <c r="DYJ6" s="231"/>
      <c r="DYK6" s="231"/>
      <c r="DYL6" s="231"/>
      <c r="DYM6" s="231"/>
      <c r="DYN6" s="231"/>
      <c r="DYO6" s="231"/>
      <c r="DYP6" s="231"/>
      <c r="DYQ6" s="231"/>
      <c r="DYR6" s="231"/>
      <c r="DYS6" s="231"/>
      <c r="DYT6" s="231"/>
      <c r="DYU6" s="231"/>
      <c r="DYV6" s="231"/>
      <c r="DYW6" s="231"/>
      <c r="DYX6" s="231"/>
      <c r="DYY6" s="231"/>
      <c r="DYZ6" s="231"/>
      <c r="DZA6" s="231"/>
      <c r="DZB6" s="231"/>
      <c r="DZC6" s="231"/>
      <c r="DZD6" s="231"/>
      <c r="DZE6" s="231"/>
      <c r="DZF6" s="231"/>
      <c r="DZG6" s="231"/>
      <c r="DZH6" s="231"/>
      <c r="DZI6" s="231"/>
      <c r="DZJ6" s="231"/>
      <c r="DZK6" s="231"/>
      <c r="DZL6" s="231"/>
      <c r="DZM6" s="231"/>
      <c r="DZN6" s="231"/>
      <c r="DZO6" s="231"/>
      <c r="DZP6" s="231"/>
      <c r="DZQ6" s="231"/>
      <c r="DZR6" s="231"/>
      <c r="DZS6" s="231"/>
      <c r="DZT6" s="231"/>
      <c r="DZU6" s="231"/>
      <c r="DZV6" s="231"/>
      <c r="DZW6" s="231"/>
      <c r="DZX6" s="231"/>
      <c r="DZY6" s="231"/>
      <c r="DZZ6" s="231"/>
      <c r="EAA6" s="231"/>
      <c r="EAB6" s="231"/>
      <c r="EAC6" s="231"/>
      <c r="EAD6" s="231"/>
      <c r="EAE6" s="231"/>
      <c r="EAF6" s="231"/>
      <c r="EAG6" s="231"/>
      <c r="EAH6" s="231"/>
      <c r="EAI6" s="231"/>
      <c r="EAJ6" s="231"/>
      <c r="EAK6" s="231"/>
      <c r="EAL6" s="231"/>
      <c r="EAM6" s="231"/>
      <c r="EAN6" s="231"/>
      <c r="EAO6" s="231"/>
      <c r="EAP6" s="231"/>
      <c r="EAQ6" s="231"/>
      <c r="EAR6" s="231"/>
      <c r="EAS6" s="231"/>
      <c r="EAT6" s="231"/>
      <c r="EAU6" s="231"/>
      <c r="EAV6" s="231"/>
      <c r="EAW6" s="231"/>
      <c r="EAX6" s="231"/>
      <c r="EAY6" s="231"/>
      <c r="EAZ6" s="231"/>
      <c r="EBA6" s="231"/>
      <c r="EBB6" s="231"/>
      <c r="EBC6" s="231"/>
      <c r="EBD6" s="231"/>
      <c r="EBE6" s="231"/>
      <c r="EBF6" s="231"/>
      <c r="EBG6" s="231"/>
      <c r="EBH6" s="231"/>
      <c r="EBI6" s="231"/>
      <c r="EBJ6" s="231"/>
      <c r="EBK6" s="231"/>
      <c r="EBL6" s="231"/>
      <c r="EBM6" s="231"/>
      <c r="EBN6" s="231"/>
      <c r="EBO6" s="231"/>
      <c r="EBP6" s="231"/>
      <c r="EBQ6" s="231"/>
      <c r="EBR6" s="231"/>
      <c r="EBS6" s="231"/>
      <c r="EBT6" s="231"/>
      <c r="EBU6" s="231"/>
      <c r="EBV6" s="231"/>
      <c r="EBW6" s="231"/>
      <c r="EBX6" s="231"/>
      <c r="EBY6" s="231"/>
      <c r="EBZ6" s="231"/>
      <c r="ECA6" s="231"/>
      <c r="ECB6" s="231"/>
      <c r="ECC6" s="231"/>
      <c r="ECD6" s="231"/>
      <c r="ECE6" s="231"/>
      <c r="ECF6" s="231"/>
      <c r="ECG6" s="231"/>
      <c r="ECH6" s="231"/>
      <c r="ECI6" s="231"/>
      <c r="ECJ6" s="231"/>
      <c r="ECK6" s="231"/>
      <c r="ECL6" s="231"/>
      <c r="ECM6" s="231"/>
      <c r="ECN6" s="231"/>
      <c r="ECO6" s="231"/>
      <c r="ECP6" s="231"/>
      <c r="ECQ6" s="231"/>
      <c r="ECR6" s="231"/>
      <c r="ECS6" s="231"/>
      <c r="ECT6" s="231"/>
      <c r="ECU6" s="231"/>
      <c r="ECV6" s="231"/>
      <c r="ECW6" s="231"/>
      <c r="ECX6" s="231"/>
      <c r="ECY6" s="231"/>
      <c r="ECZ6" s="231"/>
      <c r="EDA6" s="231"/>
      <c r="EDB6" s="231"/>
      <c r="EDC6" s="231"/>
      <c r="EDD6" s="231"/>
      <c r="EDE6" s="231"/>
      <c r="EDF6" s="231"/>
      <c r="EDG6" s="231"/>
      <c r="EDH6" s="231"/>
      <c r="EDI6" s="231"/>
      <c r="EDJ6" s="231"/>
      <c r="EDK6" s="231"/>
      <c r="EDL6" s="231"/>
      <c r="EDM6" s="231"/>
      <c r="EDN6" s="231"/>
      <c r="EDO6" s="231"/>
      <c r="EDP6" s="231"/>
      <c r="EDQ6" s="231"/>
      <c r="EDR6" s="231"/>
      <c r="EDS6" s="231"/>
      <c r="EDT6" s="231"/>
      <c r="EDU6" s="231"/>
      <c r="EDV6" s="231"/>
      <c r="EDW6" s="231"/>
      <c r="EDX6" s="231"/>
      <c r="EDY6" s="231"/>
      <c r="EDZ6" s="231"/>
      <c r="EEA6" s="231"/>
      <c r="EEB6" s="231"/>
      <c r="EEC6" s="231"/>
      <c r="EED6" s="231"/>
      <c r="EEE6" s="231"/>
      <c r="EEF6" s="231"/>
      <c r="EEG6" s="231"/>
      <c r="EEH6" s="231"/>
      <c r="EEI6" s="231"/>
      <c r="EEJ6" s="231"/>
      <c r="EEK6" s="231"/>
      <c r="EEL6" s="231"/>
      <c r="EEM6" s="231"/>
      <c r="EEN6" s="231"/>
      <c r="EEO6" s="231"/>
      <c r="EEP6" s="231"/>
      <c r="EEQ6" s="231"/>
      <c r="EER6" s="231"/>
      <c r="EES6" s="231"/>
      <c r="EET6" s="231"/>
      <c r="EEU6" s="231"/>
      <c r="EEV6" s="231"/>
      <c r="EEW6" s="231"/>
      <c r="EEX6" s="231"/>
      <c r="EEY6" s="231"/>
      <c r="EEZ6" s="231"/>
      <c r="EFA6" s="231"/>
      <c r="EFB6" s="231"/>
      <c r="EFC6" s="231"/>
      <c r="EFD6" s="231"/>
      <c r="EFE6" s="231"/>
      <c r="EFF6" s="231"/>
      <c r="EFG6" s="231"/>
      <c r="EFH6" s="231"/>
      <c r="EFI6" s="231"/>
      <c r="EFJ6" s="231"/>
      <c r="EFK6" s="231"/>
      <c r="EFL6" s="231"/>
      <c r="EFM6" s="231"/>
      <c r="EFN6" s="231"/>
      <c r="EFO6" s="231"/>
      <c r="EFP6" s="231"/>
      <c r="EFQ6" s="231"/>
      <c r="EFR6" s="231"/>
      <c r="EFS6" s="231"/>
      <c r="EFT6" s="231"/>
      <c r="EFU6" s="231"/>
      <c r="EFV6" s="231"/>
      <c r="EFW6" s="231"/>
      <c r="EFX6" s="231"/>
      <c r="EFY6" s="231"/>
      <c r="EFZ6" s="231"/>
      <c r="EGA6" s="231"/>
      <c r="EGB6" s="231"/>
      <c r="EGC6" s="231"/>
      <c r="EGD6" s="231"/>
      <c r="EGE6" s="231"/>
      <c r="EGF6" s="231"/>
      <c r="EGG6" s="231"/>
      <c r="EGH6" s="231"/>
      <c r="EGI6" s="231"/>
      <c r="EGJ6" s="231"/>
      <c r="EGK6" s="231"/>
      <c r="EGL6" s="231"/>
      <c r="EGM6" s="231"/>
      <c r="EGN6" s="231"/>
      <c r="EGO6" s="231"/>
      <c r="EGP6" s="231"/>
      <c r="EGQ6" s="231"/>
      <c r="EGR6" s="231"/>
      <c r="EGS6" s="231"/>
      <c r="EGT6" s="231"/>
      <c r="EGU6" s="231"/>
      <c r="EGV6" s="231"/>
      <c r="EGW6" s="231"/>
      <c r="EGX6" s="231"/>
      <c r="EGY6" s="231"/>
      <c r="EGZ6" s="231"/>
      <c r="EHA6" s="231"/>
      <c r="EHB6" s="231"/>
      <c r="EHC6" s="231"/>
      <c r="EHD6" s="231"/>
      <c r="EHE6" s="231"/>
      <c r="EHF6" s="231"/>
      <c r="EHG6" s="231"/>
      <c r="EHH6" s="231"/>
      <c r="EHI6" s="231"/>
      <c r="EHJ6" s="231"/>
      <c r="EHK6" s="231"/>
      <c r="EHL6" s="231"/>
      <c r="EHM6" s="231"/>
      <c r="EHN6" s="231"/>
      <c r="EHO6" s="231"/>
      <c r="EHP6" s="231"/>
      <c r="EHQ6" s="231"/>
      <c r="EHR6" s="231"/>
      <c r="EHS6" s="231"/>
      <c r="EHT6" s="231"/>
      <c r="EHU6" s="231"/>
      <c r="EHV6" s="231"/>
      <c r="EHW6" s="231"/>
      <c r="EHX6" s="231"/>
      <c r="EHY6" s="231"/>
      <c r="EHZ6" s="231"/>
      <c r="EIA6" s="231"/>
      <c r="EIB6" s="231"/>
      <c r="EIC6" s="231"/>
      <c r="EID6" s="231"/>
      <c r="EIE6" s="231"/>
      <c r="EIF6" s="231"/>
      <c r="EIG6" s="231"/>
      <c r="EIH6" s="231"/>
      <c r="EII6" s="231"/>
      <c r="EIJ6" s="231"/>
      <c r="EIK6" s="231"/>
      <c r="EIL6" s="231"/>
      <c r="EIM6" s="231"/>
      <c r="EIN6" s="231"/>
      <c r="EIO6" s="231"/>
      <c r="EIP6" s="231"/>
      <c r="EIQ6" s="231"/>
      <c r="EIR6" s="231"/>
      <c r="EIS6" s="231"/>
      <c r="EIT6" s="231"/>
      <c r="EIU6" s="231"/>
      <c r="EIV6" s="231"/>
      <c r="EIW6" s="231"/>
      <c r="EIX6" s="231"/>
      <c r="EIY6" s="231"/>
      <c r="EIZ6" s="231"/>
      <c r="EJA6" s="231"/>
      <c r="EJB6" s="231"/>
      <c r="EJC6" s="231"/>
      <c r="EJD6" s="231"/>
      <c r="EJE6" s="231"/>
      <c r="EJF6" s="231"/>
      <c r="EJG6" s="231"/>
      <c r="EJH6" s="231"/>
      <c r="EJI6" s="231"/>
      <c r="EJJ6" s="231"/>
      <c r="EJK6" s="231"/>
      <c r="EJL6" s="231"/>
      <c r="EJM6" s="231"/>
      <c r="EJN6" s="231"/>
      <c r="EJO6" s="231"/>
      <c r="EJP6" s="231"/>
      <c r="EJQ6" s="231"/>
      <c r="EJR6" s="231"/>
      <c r="EJS6" s="231"/>
      <c r="EJT6" s="231"/>
      <c r="EJU6" s="231"/>
      <c r="EJV6" s="231"/>
      <c r="EJW6" s="231"/>
      <c r="EJX6" s="231"/>
      <c r="EJY6" s="231"/>
      <c r="EJZ6" s="231"/>
      <c r="EKA6" s="231"/>
      <c r="EKB6" s="231"/>
      <c r="EKC6" s="231"/>
      <c r="EKD6" s="231"/>
      <c r="EKE6" s="231"/>
      <c r="EKF6" s="231"/>
      <c r="EKG6" s="231"/>
      <c r="EKH6" s="231"/>
      <c r="EKI6" s="231"/>
      <c r="EKJ6" s="231"/>
      <c r="EKK6" s="231"/>
      <c r="EKL6" s="231"/>
      <c r="EKM6" s="231"/>
      <c r="EKN6" s="231"/>
      <c r="EKO6" s="231"/>
      <c r="EKP6" s="231"/>
      <c r="EKQ6" s="231"/>
      <c r="EKR6" s="231"/>
      <c r="EKS6" s="231"/>
      <c r="EKT6" s="231"/>
      <c r="EKU6" s="231"/>
      <c r="EKV6" s="231"/>
      <c r="EKW6" s="231"/>
      <c r="EKX6" s="231"/>
      <c r="EKY6" s="231"/>
      <c r="EKZ6" s="231"/>
      <c r="ELA6" s="231"/>
      <c r="ELB6" s="231"/>
      <c r="ELC6" s="231"/>
      <c r="ELD6" s="231"/>
      <c r="ELE6" s="231"/>
      <c r="ELF6" s="231"/>
      <c r="ELG6" s="231"/>
      <c r="ELH6" s="231"/>
      <c r="ELI6" s="231"/>
      <c r="ELJ6" s="231"/>
      <c r="ELK6" s="231"/>
      <c r="ELL6" s="231"/>
      <c r="ELM6" s="231"/>
      <c r="ELN6" s="231"/>
      <c r="ELO6" s="231"/>
      <c r="ELP6" s="231"/>
      <c r="ELQ6" s="231"/>
      <c r="ELR6" s="231"/>
      <c r="ELS6" s="231"/>
      <c r="ELT6" s="231"/>
      <c r="ELU6" s="231"/>
      <c r="ELV6" s="231"/>
      <c r="ELW6" s="231"/>
      <c r="ELX6" s="231"/>
      <c r="ELY6" s="231"/>
      <c r="ELZ6" s="231"/>
      <c r="EMA6" s="231"/>
      <c r="EMB6" s="231"/>
      <c r="EMC6" s="231"/>
      <c r="EMD6" s="231"/>
      <c r="EME6" s="231"/>
      <c r="EMF6" s="231"/>
      <c r="EMG6" s="231"/>
      <c r="EMH6" s="231"/>
      <c r="EMI6" s="231"/>
      <c r="EMJ6" s="231"/>
      <c r="EMK6" s="231"/>
      <c r="EML6" s="231"/>
      <c r="EMM6" s="231"/>
      <c r="EMN6" s="231"/>
      <c r="EMO6" s="231"/>
      <c r="EMP6" s="231"/>
      <c r="EMQ6" s="231"/>
      <c r="EMR6" s="231"/>
      <c r="EMS6" s="231"/>
      <c r="EMT6" s="231"/>
      <c r="EMU6" s="231"/>
      <c r="EMV6" s="231"/>
      <c r="EMW6" s="231"/>
      <c r="EMX6" s="231"/>
      <c r="EMY6" s="231"/>
      <c r="EMZ6" s="231"/>
      <c r="ENA6" s="231"/>
      <c r="ENB6" s="231"/>
      <c r="ENC6" s="231"/>
      <c r="END6" s="231"/>
      <c r="ENE6" s="231"/>
      <c r="ENF6" s="231"/>
      <c r="ENG6" s="231"/>
      <c r="ENH6" s="231"/>
      <c r="ENI6" s="231"/>
      <c r="ENJ6" s="231"/>
      <c r="ENK6" s="231"/>
      <c r="ENL6" s="231"/>
      <c r="ENM6" s="231"/>
      <c r="ENN6" s="231"/>
      <c r="ENO6" s="231"/>
      <c r="ENP6" s="231"/>
      <c r="ENQ6" s="231"/>
      <c r="ENR6" s="231"/>
      <c r="ENS6" s="231"/>
      <c r="ENT6" s="231"/>
      <c r="ENU6" s="231"/>
      <c r="ENV6" s="231"/>
      <c r="ENW6" s="231"/>
      <c r="ENX6" s="231"/>
      <c r="ENY6" s="231"/>
      <c r="ENZ6" s="231"/>
      <c r="EOA6" s="231"/>
      <c r="EOB6" s="231"/>
      <c r="EOC6" s="231"/>
      <c r="EOD6" s="231"/>
      <c r="EOE6" s="231"/>
      <c r="EOF6" s="231"/>
      <c r="EOG6" s="231"/>
      <c r="EOH6" s="231"/>
      <c r="EOI6" s="231"/>
      <c r="EOJ6" s="231"/>
      <c r="EOK6" s="231"/>
      <c r="EOL6" s="231"/>
      <c r="EOM6" s="231"/>
      <c r="EON6" s="231"/>
      <c r="EOO6" s="231"/>
      <c r="EOP6" s="231"/>
      <c r="EOQ6" s="231"/>
      <c r="EOR6" s="231"/>
      <c r="EOS6" s="231"/>
      <c r="EOT6" s="231"/>
      <c r="EOU6" s="231"/>
      <c r="EOV6" s="231"/>
      <c r="EOW6" s="231"/>
      <c r="EOX6" s="231"/>
      <c r="EOY6" s="231"/>
      <c r="EOZ6" s="231"/>
      <c r="EPA6" s="231"/>
      <c r="EPB6" s="231"/>
      <c r="EPC6" s="231"/>
      <c r="EPD6" s="231"/>
      <c r="EPE6" s="231"/>
      <c r="EPF6" s="231"/>
      <c r="EPG6" s="231"/>
      <c r="EPH6" s="231"/>
      <c r="EPI6" s="231"/>
      <c r="EPJ6" s="231"/>
      <c r="EPK6" s="231"/>
      <c r="EPL6" s="231"/>
      <c r="EPM6" s="231"/>
      <c r="EPN6" s="231"/>
      <c r="EPO6" s="231"/>
      <c r="EPP6" s="231"/>
      <c r="EPQ6" s="231"/>
      <c r="EPR6" s="231"/>
      <c r="EPS6" s="231"/>
      <c r="EPT6" s="231"/>
      <c r="EPU6" s="231"/>
      <c r="EPV6" s="231"/>
      <c r="EPW6" s="231"/>
      <c r="EPX6" s="231"/>
      <c r="EPY6" s="231"/>
      <c r="EPZ6" s="231"/>
      <c r="EQA6" s="231"/>
      <c r="EQB6" s="231"/>
      <c r="EQC6" s="231"/>
      <c r="EQD6" s="231"/>
      <c r="EQE6" s="231"/>
      <c r="EQF6" s="231"/>
      <c r="EQG6" s="231"/>
      <c r="EQH6" s="231"/>
      <c r="EQI6" s="231"/>
      <c r="EQJ6" s="231"/>
      <c r="EQK6" s="231"/>
      <c r="EQL6" s="231"/>
      <c r="EQM6" s="231"/>
      <c r="EQN6" s="231"/>
      <c r="EQO6" s="231"/>
      <c r="EQP6" s="231"/>
      <c r="EQQ6" s="231"/>
      <c r="EQR6" s="231"/>
      <c r="EQS6" s="231"/>
      <c r="EQT6" s="231"/>
      <c r="EQU6" s="231"/>
      <c r="EQV6" s="231"/>
      <c r="EQW6" s="231"/>
      <c r="EQX6" s="231"/>
      <c r="EQY6" s="231"/>
      <c r="EQZ6" s="231"/>
      <c r="ERA6" s="231"/>
      <c r="ERB6" s="231"/>
      <c r="ERC6" s="231"/>
      <c r="ERD6" s="231"/>
      <c r="ERE6" s="231"/>
      <c r="ERF6" s="231"/>
      <c r="ERG6" s="231"/>
      <c r="ERH6" s="231"/>
      <c r="ERI6" s="231"/>
      <c r="ERJ6" s="231"/>
      <c r="ERK6" s="231"/>
      <c r="ERL6" s="231"/>
      <c r="ERM6" s="231"/>
      <c r="ERN6" s="231"/>
      <c r="ERO6" s="231"/>
      <c r="ERP6" s="231"/>
      <c r="ERQ6" s="231"/>
      <c r="ERR6" s="231"/>
      <c r="ERS6" s="231"/>
      <c r="ERT6" s="231"/>
      <c r="ERU6" s="231"/>
      <c r="ERV6" s="231"/>
      <c r="ERW6" s="231"/>
      <c r="ERX6" s="231"/>
      <c r="ERY6" s="231"/>
      <c r="ERZ6" s="231"/>
      <c r="ESA6" s="231"/>
      <c r="ESB6" s="231"/>
      <c r="ESC6" s="231"/>
      <c r="ESD6" s="231"/>
      <c r="ESE6" s="231"/>
      <c r="ESF6" s="231"/>
      <c r="ESG6" s="231"/>
      <c r="ESH6" s="231"/>
      <c r="ESI6" s="231"/>
      <c r="ESJ6" s="231"/>
      <c r="ESK6" s="231"/>
      <c r="ESL6" s="231"/>
      <c r="ESM6" s="231"/>
      <c r="ESN6" s="231"/>
      <c r="ESO6" s="231"/>
      <c r="ESP6" s="231"/>
      <c r="ESQ6" s="231"/>
      <c r="ESR6" s="231"/>
      <c r="ESS6" s="231"/>
      <c r="EST6" s="231"/>
      <c r="ESU6" s="231"/>
      <c r="ESV6" s="231"/>
      <c r="ESW6" s="231"/>
      <c r="ESX6" s="231"/>
      <c r="ESY6" s="231"/>
      <c r="ESZ6" s="231"/>
      <c r="ETA6" s="231"/>
      <c r="ETB6" s="231"/>
      <c r="ETC6" s="231"/>
      <c r="ETD6" s="231"/>
      <c r="ETE6" s="231"/>
      <c r="ETF6" s="231"/>
      <c r="ETG6" s="231"/>
      <c r="ETH6" s="231"/>
      <c r="ETI6" s="231"/>
      <c r="ETJ6" s="231"/>
      <c r="ETK6" s="231"/>
      <c r="ETL6" s="231"/>
      <c r="ETM6" s="231"/>
      <c r="ETN6" s="231"/>
      <c r="ETO6" s="231"/>
      <c r="ETP6" s="231"/>
      <c r="ETQ6" s="231"/>
      <c r="ETR6" s="231"/>
      <c r="ETS6" s="231"/>
      <c r="ETT6" s="231"/>
      <c r="ETU6" s="231"/>
      <c r="ETV6" s="231"/>
      <c r="ETW6" s="231"/>
      <c r="ETX6" s="231"/>
      <c r="ETY6" s="231"/>
      <c r="ETZ6" s="231"/>
      <c r="EUA6" s="231"/>
      <c r="EUB6" s="231"/>
      <c r="EUC6" s="231"/>
      <c r="EUD6" s="231"/>
      <c r="EUE6" s="231"/>
      <c r="EUF6" s="231"/>
      <c r="EUG6" s="231"/>
      <c r="EUH6" s="231"/>
      <c r="EUI6" s="231"/>
      <c r="EUJ6" s="231"/>
      <c r="EUK6" s="231"/>
      <c r="EUL6" s="231"/>
      <c r="EUM6" s="231"/>
      <c r="EUN6" s="231"/>
      <c r="EUO6" s="231"/>
      <c r="EUP6" s="231"/>
      <c r="EUQ6" s="231"/>
      <c r="EUR6" s="231"/>
      <c r="EUS6" s="231"/>
      <c r="EUT6" s="231"/>
      <c r="EUU6" s="231"/>
      <c r="EUV6" s="231"/>
      <c r="EUW6" s="231"/>
      <c r="EUX6" s="231"/>
      <c r="EUY6" s="231"/>
      <c r="EUZ6" s="231"/>
      <c r="EVA6" s="231"/>
      <c r="EVB6" s="231"/>
      <c r="EVC6" s="231"/>
      <c r="EVD6" s="231"/>
      <c r="EVE6" s="231"/>
      <c r="EVF6" s="231"/>
      <c r="EVG6" s="231"/>
      <c r="EVH6" s="231"/>
      <c r="EVI6" s="231"/>
      <c r="EVJ6" s="231"/>
      <c r="EVK6" s="231"/>
      <c r="EVL6" s="231"/>
      <c r="EVM6" s="231"/>
      <c r="EVN6" s="231"/>
      <c r="EVO6" s="231"/>
      <c r="EVP6" s="231"/>
      <c r="EVQ6" s="231"/>
      <c r="EVR6" s="231"/>
      <c r="EVS6" s="231"/>
      <c r="EVT6" s="231"/>
      <c r="EVU6" s="231"/>
      <c r="EVV6" s="231"/>
      <c r="EVW6" s="231"/>
      <c r="EVX6" s="231"/>
      <c r="EVY6" s="231"/>
      <c r="EVZ6" s="231"/>
      <c r="EWA6" s="231"/>
      <c r="EWB6" s="231"/>
      <c r="EWC6" s="231"/>
      <c r="EWD6" s="231"/>
      <c r="EWE6" s="231"/>
      <c r="EWF6" s="231"/>
      <c r="EWG6" s="231"/>
      <c r="EWH6" s="231"/>
      <c r="EWI6" s="231"/>
      <c r="EWJ6" s="231"/>
      <c r="EWK6" s="231"/>
      <c r="EWL6" s="231"/>
      <c r="EWM6" s="231"/>
      <c r="EWN6" s="231"/>
      <c r="EWO6" s="231"/>
      <c r="EWP6" s="231"/>
      <c r="EWQ6" s="231"/>
      <c r="EWR6" s="231"/>
      <c r="EWS6" s="231"/>
      <c r="EWT6" s="231"/>
      <c r="EWU6" s="231"/>
      <c r="EWV6" s="231"/>
      <c r="EWW6" s="231"/>
      <c r="EWX6" s="231"/>
      <c r="EWY6" s="231"/>
      <c r="EWZ6" s="231"/>
      <c r="EXA6" s="231"/>
      <c r="EXB6" s="231"/>
      <c r="EXC6" s="231"/>
      <c r="EXD6" s="231"/>
      <c r="EXE6" s="231"/>
      <c r="EXF6" s="231"/>
      <c r="EXG6" s="231"/>
      <c r="EXH6" s="231"/>
      <c r="EXI6" s="231"/>
      <c r="EXJ6" s="231"/>
      <c r="EXK6" s="231"/>
      <c r="EXL6" s="231"/>
      <c r="EXM6" s="231"/>
      <c r="EXN6" s="231"/>
      <c r="EXO6" s="231"/>
      <c r="EXP6" s="231"/>
      <c r="EXQ6" s="231"/>
      <c r="EXR6" s="231"/>
      <c r="EXS6" s="231"/>
      <c r="EXT6" s="231"/>
      <c r="EXU6" s="231"/>
      <c r="EXV6" s="231"/>
      <c r="EXW6" s="231"/>
      <c r="EXX6" s="231"/>
      <c r="EXY6" s="231"/>
      <c r="EXZ6" s="231"/>
      <c r="EYA6" s="231"/>
      <c r="EYB6" s="231"/>
      <c r="EYC6" s="231"/>
      <c r="EYD6" s="231"/>
      <c r="EYE6" s="231"/>
      <c r="EYF6" s="231"/>
      <c r="EYG6" s="231"/>
      <c r="EYH6" s="231"/>
      <c r="EYI6" s="231"/>
      <c r="EYJ6" s="231"/>
      <c r="EYK6" s="231"/>
      <c r="EYL6" s="231"/>
      <c r="EYM6" s="231"/>
      <c r="EYN6" s="231"/>
      <c r="EYO6" s="231"/>
      <c r="EYP6" s="231"/>
      <c r="EYQ6" s="231"/>
      <c r="EYR6" s="231"/>
      <c r="EYS6" s="231"/>
      <c r="EYT6" s="231"/>
      <c r="EYU6" s="231"/>
      <c r="EYV6" s="231"/>
      <c r="EYW6" s="231"/>
      <c r="EYX6" s="231"/>
      <c r="EYY6" s="231"/>
      <c r="EYZ6" s="231"/>
      <c r="EZA6" s="231"/>
      <c r="EZB6" s="231"/>
      <c r="EZC6" s="231"/>
      <c r="EZD6" s="231"/>
      <c r="EZE6" s="231"/>
      <c r="EZF6" s="231"/>
      <c r="EZG6" s="231"/>
      <c r="EZH6" s="231"/>
      <c r="EZI6" s="231"/>
      <c r="EZJ6" s="231"/>
      <c r="EZK6" s="231"/>
      <c r="EZL6" s="231"/>
      <c r="EZM6" s="231"/>
      <c r="EZN6" s="231"/>
      <c r="EZO6" s="231"/>
      <c r="EZP6" s="231"/>
      <c r="EZQ6" s="231"/>
      <c r="EZR6" s="231"/>
      <c r="EZS6" s="231"/>
      <c r="EZT6" s="231"/>
      <c r="EZU6" s="231"/>
      <c r="EZV6" s="231"/>
      <c r="EZW6" s="231"/>
      <c r="EZX6" s="231"/>
      <c r="EZY6" s="231"/>
      <c r="EZZ6" s="231"/>
      <c r="FAA6" s="231"/>
      <c r="FAB6" s="231"/>
      <c r="FAC6" s="231"/>
      <c r="FAD6" s="231"/>
      <c r="FAE6" s="231"/>
      <c r="FAF6" s="231"/>
      <c r="FAG6" s="231"/>
      <c r="FAH6" s="231"/>
      <c r="FAI6" s="231"/>
      <c r="FAJ6" s="231"/>
      <c r="FAK6" s="231"/>
      <c r="FAL6" s="231"/>
      <c r="FAM6" s="231"/>
      <c r="FAN6" s="231"/>
      <c r="FAO6" s="231"/>
      <c r="FAP6" s="231"/>
      <c r="FAQ6" s="231"/>
      <c r="FAR6" s="231"/>
      <c r="FAS6" s="231"/>
      <c r="FAT6" s="231"/>
      <c r="FAU6" s="231"/>
      <c r="FAV6" s="231"/>
      <c r="FAW6" s="231"/>
      <c r="FAX6" s="231"/>
      <c r="FAY6" s="231"/>
      <c r="FAZ6" s="231"/>
      <c r="FBA6" s="231"/>
      <c r="FBB6" s="231"/>
      <c r="FBC6" s="231"/>
      <c r="FBD6" s="231"/>
      <c r="FBE6" s="231"/>
      <c r="FBF6" s="231"/>
      <c r="FBG6" s="231"/>
      <c r="FBH6" s="231"/>
      <c r="FBI6" s="231"/>
      <c r="FBJ6" s="231"/>
      <c r="FBK6" s="231"/>
      <c r="FBL6" s="231"/>
      <c r="FBM6" s="231"/>
      <c r="FBN6" s="231"/>
      <c r="FBO6" s="231"/>
      <c r="FBP6" s="231"/>
      <c r="FBQ6" s="231"/>
      <c r="FBR6" s="231"/>
      <c r="FBS6" s="231"/>
      <c r="FBT6" s="231"/>
      <c r="FBU6" s="231"/>
      <c r="FBV6" s="231"/>
      <c r="FBW6" s="231"/>
      <c r="FBX6" s="231"/>
      <c r="FBY6" s="231"/>
      <c r="FBZ6" s="231"/>
      <c r="FCA6" s="231"/>
      <c r="FCB6" s="231"/>
      <c r="FCC6" s="231"/>
      <c r="FCD6" s="231"/>
      <c r="FCE6" s="231"/>
      <c r="FCF6" s="231"/>
      <c r="FCG6" s="231"/>
      <c r="FCH6" s="231"/>
      <c r="FCI6" s="231"/>
      <c r="FCJ6" s="231"/>
      <c r="FCK6" s="231"/>
      <c r="FCL6" s="231"/>
      <c r="FCM6" s="231"/>
      <c r="FCN6" s="231"/>
      <c r="FCO6" s="231"/>
      <c r="FCP6" s="231"/>
      <c r="FCQ6" s="231"/>
      <c r="FCR6" s="231"/>
      <c r="FCS6" s="231"/>
      <c r="FCT6" s="231"/>
      <c r="FCU6" s="231"/>
      <c r="FCV6" s="231"/>
      <c r="FCW6" s="231"/>
      <c r="FCX6" s="231"/>
      <c r="FCY6" s="231"/>
      <c r="FCZ6" s="231"/>
      <c r="FDA6" s="231"/>
      <c r="FDB6" s="231"/>
      <c r="FDC6" s="231"/>
      <c r="FDD6" s="231"/>
      <c r="FDE6" s="231"/>
      <c r="FDF6" s="231"/>
      <c r="FDG6" s="231"/>
      <c r="FDH6" s="231"/>
      <c r="FDI6" s="231"/>
      <c r="FDJ6" s="231"/>
      <c r="FDK6" s="231"/>
      <c r="FDL6" s="231"/>
      <c r="FDM6" s="231"/>
      <c r="FDN6" s="231"/>
      <c r="FDO6" s="231"/>
      <c r="FDP6" s="231"/>
      <c r="FDQ6" s="231"/>
      <c r="FDR6" s="231"/>
      <c r="FDS6" s="231"/>
      <c r="FDT6" s="231"/>
      <c r="FDU6" s="231"/>
      <c r="FDV6" s="231"/>
      <c r="FDW6" s="231"/>
      <c r="FDX6" s="231"/>
      <c r="FDY6" s="231"/>
      <c r="FDZ6" s="231"/>
      <c r="FEA6" s="231"/>
      <c r="FEB6" s="231"/>
      <c r="FEC6" s="231"/>
      <c r="FED6" s="231"/>
      <c r="FEE6" s="231"/>
      <c r="FEF6" s="231"/>
      <c r="FEG6" s="231"/>
      <c r="FEH6" s="231"/>
      <c r="FEI6" s="231"/>
      <c r="FEJ6" s="231"/>
      <c r="FEK6" s="231"/>
      <c r="FEL6" s="231"/>
      <c r="FEM6" s="231"/>
      <c r="FEN6" s="231"/>
      <c r="FEO6" s="231"/>
      <c r="FEP6" s="231"/>
      <c r="FEQ6" s="231"/>
      <c r="FER6" s="231"/>
      <c r="FES6" s="231"/>
      <c r="FET6" s="231"/>
      <c r="FEU6" s="231"/>
      <c r="FEV6" s="231"/>
      <c r="FEW6" s="231"/>
      <c r="FEX6" s="231"/>
      <c r="FEY6" s="231"/>
      <c r="FEZ6" s="231"/>
      <c r="FFA6" s="231"/>
      <c r="FFB6" s="231"/>
      <c r="FFC6" s="231"/>
      <c r="FFD6" s="231"/>
      <c r="FFE6" s="231"/>
      <c r="FFF6" s="231"/>
      <c r="FFG6" s="231"/>
      <c r="FFH6" s="231"/>
      <c r="FFI6" s="231"/>
      <c r="FFJ6" s="231"/>
      <c r="FFK6" s="231"/>
      <c r="FFL6" s="231"/>
      <c r="FFM6" s="231"/>
      <c r="FFN6" s="231"/>
      <c r="FFO6" s="231"/>
      <c r="FFP6" s="231"/>
      <c r="FFQ6" s="231"/>
      <c r="FFR6" s="231"/>
      <c r="FFS6" s="231"/>
      <c r="FFT6" s="231"/>
      <c r="FFU6" s="231"/>
      <c r="FFV6" s="231"/>
      <c r="FFW6" s="231"/>
      <c r="FFX6" s="231"/>
      <c r="FFY6" s="231"/>
      <c r="FFZ6" s="231"/>
      <c r="FGA6" s="231"/>
      <c r="FGB6" s="231"/>
      <c r="FGC6" s="231"/>
      <c r="FGD6" s="231"/>
      <c r="FGE6" s="231"/>
      <c r="FGF6" s="231"/>
      <c r="FGG6" s="231"/>
      <c r="FGH6" s="231"/>
      <c r="FGI6" s="231"/>
      <c r="FGJ6" s="231"/>
      <c r="FGK6" s="231"/>
      <c r="FGL6" s="231"/>
      <c r="FGM6" s="231"/>
      <c r="FGN6" s="231"/>
      <c r="FGO6" s="231"/>
      <c r="FGP6" s="231"/>
      <c r="FGQ6" s="231"/>
      <c r="FGR6" s="231"/>
      <c r="FGS6" s="231"/>
      <c r="FGT6" s="231"/>
      <c r="FGU6" s="231"/>
      <c r="FGV6" s="231"/>
      <c r="FGW6" s="231"/>
      <c r="FGX6" s="231"/>
      <c r="FGY6" s="231"/>
      <c r="FGZ6" s="231"/>
      <c r="FHA6" s="231"/>
      <c r="FHB6" s="231"/>
      <c r="FHC6" s="231"/>
      <c r="FHD6" s="231"/>
      <c r="FHE6" s="231"/>
      <c r="FHF6" s="231"/>
      <c r="FHG6" s="231"/>
      <c r="FHH6" s="231"/>
      <c r="FHI6" s="231"/>
      <c r="FHJ6" s="231"/>
      <c r="FHK6" s="231"/>
      <c r="FHL6" s="231"/>
      <c r="FHM6" s="231"/>
      <c r="FHN6" s="231"/>
      <c r="FHO6" s="231"/>
      <c r="FHP6" s="231"/>
      <c r="FHQ6" s="231"/>
      <c r="FHR6" s="231"/>
      <c r="FHS6" s="231"/>
      <c r="FHT6" s="231"/>
      <c r="FHU6" s="231"/>
      <c r="FHV6" s="231"/>
      <c r="FHW6" s="231"/>
      <c r="FHX6" s="231"/>
      <c r="FHY6" s="231"/>
      <c r="FHZ6" s="231"/>
      <c r="FIA6" s="231"/>
      <c r="FIB6" s="231"/>
      <c r="FIC6" s="231"/>
      <c r="FID6" s="231"/>
      <c r="FIE6" s="231"/>
      <c r="FIF6" s="231"/>
      <c r="FIG6" s="231"/>
      <c r="FIH6" s="231"/>
      <c r="FII6" s="231"/>
      <c r="FIJ6" s="231"/>
      <c r="FIK6" s="231"/>
      <c r="FIL6" s="231"/>
      <c r="FIM6" s="231"/>
      <c r="FIN6" s="231"/>
      <c r="FIO6" s="231"/>
      <c r="FIP6" s="231"/>
      <c r="FIQ6" s="231"/>
      <c r="FIR6" s="231"/>
      <c r="FIS6" s="231"/>
      <c r="FIT6" s="231"/>
      <c r="FIU6" s="231"/>
      <c r="FIV6" s="231"/>
      <c r="FIW6" s="231"/>
      <c r="FIX6" s="231"/>
      <c r="FIY6" s="231"/>
      <c r="FIZ6" s="231"/>
      <c r="FJA6" s="231"/>
      <c r="FJB6" s="231"/>
      <c r="FJC6" s="231"/>
      <c r="FJD6" s="231"/>
      <c r="FJE6" s="231"/>
      <c r="FJF6" s="231"/>
      <c r="FJG6" s="231"/>
      <c r="FJH6" s="231"/>
      <c r="FJI6" s="231"/>
      <c r="FJJ6" s="231"/>
      <c r="FJK6" s="231"/>
      <c r="FJL6" s="231"/>
      <c r="FJM6" s="231"/>
      <c r="FJN6" s="231"/>
      <c r="FJO6" s="231"/>
      <c r="FJP6" s="231"/>
      <c r="FJQ6" s="231"/>
      <c r="FJR6" s="231"/>
      <c r="FJS6" s="231"/>
      <c r="FJT6" s="231"/>
      <c r="FJU6" s="231"/>
      <c r="FJV6" s="231"/>
      <c r="FJW6" s="231"/>
      <c r="FJX6" s="231"/>
      <c r="FJY6" s="231"/>
      <c r="FJZ6" s="231"/>
      <c r="FKA6" s="231"/>
      <c r="FKB6" s="231"/>
      <c r="FKC6" s="231"/>
      <c r="FKD6" s="231"/>
      <c r="FKE6" s="231"/>
      <c r="FKF6" s="231"/>
      <c r="FKG6" s="231"/>
      <c r="FKH6" s="231"/>
      <c r="FKI6" s="231"/>
      <c r="FKJ6" s="231"/>
      <c r="FKK6" s="231"/>
      <c r="FKL6" s="231"/>
      <c r="FKM6" s="231"/>
      <c r="FKN6" s="231"/>
      <c r="FKO6" s="231"/>
      <c r="FKP6" s="231"/>
      <c r="FKQ6" s="231"/>
      <c r="FKR6" s="231"/>
      <c r="FKS6" s="231"/>
      <c r="FKT6" s="231"/>
      <c r="FKU6" s="231"/>
      <c r="FKV6" s="231"/>
      <c r="FKW6" s="231"/>
      <c r="FKX6" s="231"/>
      <c r="FKY6" s="231"/>
      <c r="FKZ6" s="231"/>
      <c r="FLA6" s="231"/>
      <c r="FLB6" s="231"/>
      <c r="FLC6" s="231"/>
      <c r="FLD6" s="231"/>
      <c r="FLE6" s="231"/>
      <c r="FLF6" s="231"/>
      <c r="FLG6" s="231"/>
      <c r="FLH6" s="231"/>
      <c r="FLI6" s="231"/>
      <c r="FLJ6" s="231"/>
      <c r="FLK6" s="231"/>
      <c r="FLL6" s="231"/>
      <c r="FLM6" s="231"/>
      <c r="FLN6" s="231"/>
      <c r="FLO6" s="231"/>
      <c r="FLP6" s="231"/>
      <c r="FLQ6" s="231"/>
      <c r="FLR6" s="231"/>
      <c r="FLS6" s="231"/>
      <c r="FLT6" s="231"/>
      <c r="FLU6" s="231"/>
      <c r="FLV6" s="231"/>
      <c r="FLW6" s="231"/>
      <c r="FLX6" s="231"/>
      <c r="FLY6" s="231"/>
      <c r="FLZ6" s="231"/>
      <c r="FMA6" s="231"/>
      <c r="FMB6" s="231"/>
      <c r="FMC6" s="231"/>
      <c r="FMD6" s="231"/>
      <c r="FME6" s="231"/>
      <c r="FMF6" s="231"/>
      <c r="FMG6" s="231"/>
      <c r="FMH6" s="231"/>
      <c r="FMI6" s="231"/>
      <c r="FMJ6" s="231"/>
      <c r="FMK6" s="231"/>
      <c r="FML6" s="231"/>
      <c r="FMM6" s="231"/>
      <c r="FMN6" s="231"/>
      <c r="FMO6" s="231"/>
      <c r="FMP6" s="231"/>
      <c r="FMQ6" s="231"/>
      <c r="FMR6" s="231"/>
      <c r="FMS6" s="231"/>
      <c r="FMT6" s="231"/>
      <c r="FMU6" s="231"/>
      <c r="FMV6" s="231"/>
      <c r="FMW6" s="231"/>
      <c r="FMX6" s="231"/>
      <c r="FMY6" s="231"/>
      <c r="FMZ6" s="231"/>
      <c r="FNA6" s="231"/>
      <c r="FNB6" s="231"/>
      <c r="FNC6" s="231"/>
      <c r="FND6" s="231"/>
      <c r="FNE6" s="231"/>
      <c r="FNF6" s="231"/>
      <c r="FNG6" s="231"/>
      <c r="FNH6" s="231"/>
      <c r="FNI6" s="231"/>
      <c r="FNJ6" s="231"/>
      <c r="FNK6" s="231"/>
      <c r="FNL6" s="231"/>
      <c r="FNM6" s="231"/>
      <c r="FNN6" s="231"/>
      <c r="FNO6" s="231"/>
      <c r="FNP6" s="231"/>
      <c r="FNQ6" s="231"/>
      <c r="FNR6" s="231"/>
      <c r="FNS6" s="231"/>
      <c r="FNT6" s="231"/>
      <c r="FNU6" s="231"/>
      <c r="FNV6" s="231"/>
      <c r="FNW6" s="231"/>
      <c r="FNX6" s="231"/>
      <c r="FNY6" s="231"/>
      <c r="FNZ6" s="231"/>
      <c r="FOA6" s="231"/>
      <c r="FOB6" s="231"/>
      <c r="FOC6" s="231"/>
      <c r="FOD6" s="231"/>
      <c r="FOE6" s="231"/>
      <c r="FOF6" s="231"/>
      <c r="FOG6" s="231"/>
      <c r="FOH6" s="231"/>
      <c r="FOI6" s="231"/>
      <c r="FOJ6" s="231"/>
      <c r="FOK6" s="231"/>
      <c r="FOL6" s="231"/>
      <c r="FOM6" s="231"/>
      <c r="FON6" s="231"/>
      <c r="FOO6" s="231"/>
      <c r="FOP6" s="231"/>
      <c r="FOQ6" s="231"/>
      <c r="FOR6" s="231"/>
      <c r="FOS6" s="231"/>
      <c r="FOT6" s="231"/>
      <c r="FOU6" s="231"/>
      <c r="FOV6" s="231"/>
      <c r="FOW6" s="231"/>
      <c r="FOX6" s="231"/>
      <c r="FOY6" s="231"/>
      <c r="FOZ6" s="231"/>
      <c r="FPA6" s="231"/>
      <c r="FPB6" s="231"/>
      <c r="FPC6" s="231"/>
      <c r="FPD6" s="231"/>
      <c r="FPE6" s="231"/>
      <c r="FPF6" s="231"/>
      <c r="FPG6" s="231"/>
      <c r="FPH6" s="231"/>
      <c r="FPI6" s="231"/>
      <c r="FPJ6" s="231"/>
      <c r="FPK6" s="231"/>
      <c r="FPL6" s="231"/>
      <c r="FPM6" s="231"/>
      <c r="FPN6" s="231"/>
      <c r="FPO6" s="231"/>
      <c r="FPP6" s="231"/>
      <c r="FPQ6" s="231"/>
      <c r="FPR6" s="231"/>
      <c r="FPS6" s="231"/>
      <c r="FPT6" s="231"/>
      <c r="FPU6" s="231"/>
      <c r="FPV6" s="231"/>
      <c r="FPW6" s="231"/>
      <c r="FPX6" s="231"/>
      <c r="FPY6" s="231"/>
      <c r="FPZ6" s="231"/>
      <c r="FQA6" s="231"/>
      <c r="FQB6" s="231"/>
      <c r="FQC6" s="231"/>
      <c r="FQD6" s="231"/>
      <c r="FQE6" s="231"/>
      <c r="FQF6" s="231"/>
      <c r="FQG6" s="231"/>
      <c r="FQH6" s="231"/>
      <c r="FQI6" s="231"/>
      <c r="FQJ6" s="231"/>
      <c r="FQK6" s="231"/>
      <c r="FQL6" s="231"/>
      <c r="FQM6" s="231"/>
      <c r="FQN6" s="231"/>
      <c r="FQO6" s="231"/>
      <c r="FQP6" s="231"/>
      <c r="FQQ6" s="231"/>
      <c r="FQR6" s="231"/>
      <c r="FQS6" s="231"/>
      <c r="FQT6" s="231"/>
      <c r="FQU6" s="231"/>
      <c r="FQV6" s="231"/>
      <c r="FQW6" s="231"/>
      <c r="FQX6" s="231"/>
      <c r="FQY6" s="231"/>
      <c r="FQZ6" s="231"/>
      <c r="FRA6" s="231"/>
      <c r="FRB6" s="231"/>
      <c r="FRC6" s="231"/>
      <c r="FRD6" s="231"/>
      <c r="FRE6" s="231"/>
      <c r="FRF6" s="231"/>
      <c r="FRG6" s="231"/>
      <c r="FRH6" s="231"/>
      <c r="FRI6" s="231"/>
      <c r="FRJ6" s="231"/>
      <c r="FRK6" s="231"/>
      <c r="FRL6" s="231"/>
      <c r="FRM6" s="231"/>
      <c r="FRN6" s="231"/>
      <c r="FRO6" s="231"/>
      <c r="FRP6" s="231"/>
      <c r="FRQ6" s="231"/>
      <c r="FRR6" s="231"/>
      <c r="FRS6" s="231"/>
      <c r="FRT6" s="231"/>
      <c r="FRU6" s="231"/>
      <c r="FRV6" s="231"/>
      <c r="FRW6" s="231"/>
      <c r="FRX6" s="231"/>
      <c r="FRY6" s="231"/>
      <c r="FRZ6" s="231"/>
      <c r="FSA6" s="231"/>
      <c r="FSB6" s="231"/>
      <c r="FSC6" s="231"/>
      <c r="FSD6" s="231"/>
      <c r="FSE6" s="231"/>
      <c r="FSF6" s="231"/>
      <c r="FSG6" s="231"/>
      <c r="FSH6" s="231"/>
      <c r="FSI6" s="231"/>
      <c r="FSJ6" s="231"/>
      <c r="FSK6" s="231"/>
      <c r="FSL6" s="231"/>
      <c r="FSM6" s="231"/>
      <c r="FSN6" s="231"/>
      <c r="FSO6" s="231"/>
      <c r="FSP6" s="231"/>
      <c r="FSQ6" s="231"/>
      <c r="FSR6" s="231"/>
      <c r="FSS6" s="231"/>
      <c r="FST6" s="231"/>
      <c r="FSU6" s="231"/>
      <c r="FSV6" s="231"/>
      <c r="FSW6" s="231"/>
      <c r="FSX6" s="231"/>
      <c r="FSY6" s="231"/>
      <c r="FSZ6" s="231"/>
      <c r="FTA6" s="231"/>
      <c r="FTB6" s="231"/>
      <c r="FTC6" s="231"/>
      <c r="FTD6" s="231"/>
      <c r="FTE6" s="231"/>
      <c r="FTF6" s="231"/>
      <c r="FTG6" s="231"/>
      <c r="FTH6" s="231"/>
      <c r="FTI6" s="231"/>
      <c r="FTJ6" s="231"/>
      <c r="FTK6" s="231"/>
      <c r="FTL6" s="231"/>
      <c r="FTM6" s="231"/>
      <c r="FTN6" s="231"/>
      <c r="FTO6" s="231"/>
      <c r="FTP6" s="231"/>
      <c r="FTQ6" s="231"/>
      <c r="FTR6" s="231"/>
      <c r="FTS6" s="231"/>
      <c r="FTT6" s="231"/>
      <c r="FTU6" s="231"/>
      <c r="FTV6" s="231"/>
      <c r="FTW6" s="231"/>
      <c r="FTX6" s="231"/>
      <c r="FTY6" s="231"/>
      <c r="FTZ6" s="231"/>
      <c r="FUA6" s="231"/>
      <c r="FUB6" s="231"/>
      <c r="FUC6" s="231"/>
      <c r="FUD6" s="231"/>
      <c r="FUE6" s="231"/>
      <c r="FUF6" s="231"/>
      <c r="FUG6" s="231"/>
      <c r="FUH6" s="231"/>
      <c r="FUI6" s="231"/>
      <c r="FUJ6" s="231"/>
      <c r="FUK6" s="231"/>
      <c r="FUL6" s="231"/>
      <c r="FUM6" s="231"/>
      <c r="FUN6" s="231"/>
      <c r="FUO6" s="231"/>
      <c r="FUP6" s="231"/>
      <c r="FUQ6" s="231"/>
      <c r="FUR6" s="231"/>
      <c r="FUS6" s="231"/>
      <c r="FUT6" s="231"/>
      <c r="FUU6" s="231"/>
      <c r="FUV6" s="231"/>
      <c r="FUW6" s="231"/>
      <c r="FUX6" s="231"/>
      <c r="FUY6" s="231"/>
      <c r="FUZ6" s="231"/>
      <c r="FVA6" s="231"/>
      <c r="FVB6" s="231"/>
      <c r="FVC6" s="231"/>
      <c r="FVD6" s="231"/>
      <c r="FVE6" s="231"/>
      <c r="FVF6" s="231"/>
      <c r="FVG6" s="231"/>
      <c r="FVH6" s="231"/>
      <c r="FVI6" s="231"/>
      <c r="FVJ6" s="231"/>
      <c r="FVK6" s="231"/>
      <c r="FVL6" s="231"/>
      <c r="FVM6" s="231"/>
      <c r="FVN6" s="231"/>
      <c r="FVO6" s="231"/>
      <c r="FVP6" s="231"/>
      <c r="FVQ6" s="231"/>
      <c r="FVR6" s="231"/>
      <c r="FVS6" s="231"/>
      <c r="FVT6" s="231"/>
      <c r="FVU6" s="231"/>
      <c r="FVV6" s="231"/>
      <c r="FVW6" s="231"/>
      <c r="FVX6" s="231"/>
      <c r="FVY6" s="231"/>
      <c r="FVZ6" s="231"/>
      <c r="FWA6" s="231"/>
      <c r="FWB6" s="231"/>
      <c r="FWC6" s="231"/>
      <c r="FWD6" s="231"/>
      <c r="FWE6" s="231"/>
      <c r="FWF6" s="231"/>
      <c r="FWG6" s="231"/>
      <c r="FWH6" s="231"/>
      <c r="FWI6" s="231"/>
      <c r="FWJ6" s="231"/>
      <c r="FWK6" s="231"/>
      <c r="FWL6" s="231"/>
      <c r="FWM6" s="231"/>
      <c r="FWN6" s="231"/>
      <c r="FWO6" s="231"/>
      <c r="FWP6" s="231"/>
      <c r="FWQ6" s="231"/>
      <c r="FWR6" s="231"/>
      <c r="FWS6" s="231"/>
      <c r="FWT6" s="231"/>
      <c r="FWU6" s="231"/>
      <c r="FWV6" s="231"/>
      <c r="FWW6" s="231"/>
      <c r="FWX6" s="231"/>
      <c r="FWY6" s="231"/>
      <c r="FWZ6" s="231"/>
      <c r="FXA6" s="231"/>
      <c r="FXB6" s="231"/>
      <c r="FXC6" s="231"/>
      <c r="FXD6" s="231"/>
      <c r="FXE6" s="231"/>
      <c r="FXF6" s="231"/>
      <c r="FXG6" s="231"/>
      <c r="FXH6" s="231"/>
      <c r="FXI6" s="231"/>
      <c r="FXJ6" s="231"/>
      <c r="FXK6" s="231"/>
      <c r="FXL6" s="231"/>
      <c r="FXM6" s="231"/>
      <c r="FXN6" s="231"/>
      <c r="FXO6" s="231"/>
      <c r="FXP6" s="231"/>
      <c r="FXQ6" s="231"/>
      <c r="FXR6" s="231"/>
      <c r="FXS6" s="231"/>
      <c r="FXT6" s="231"/>
      <c r="FXU6" s="231"/>
      <c r="FXV6" s="231"/>
      <c r="FXW6" s="231"/>
      <c r="FXX6" s="231"/>
      <c r="FXY6" s="231"/>
      <c r="FXZ6" s="231"/>
      <c r="FYA6" s="231"/>
      <c r="FYB6" s="231"/>
      <c r="FYC6" s="231"/>
      <c r="FYD6" s="231"/>
      <c r="FYE6" s="231"/>
      <c r="FYF6" s="231"/>
      <c r="FYG6" s="231"/>
      <c r="FYH6" s="231"/>
      <c r="FYI6" s="231"/>
      <c r="FYJ6" s="231"/>
      <c r="FYK6" s="231"/>
      <c r="FYL6" s="231"/>
      <c r="FYM6" s="231"/>
      <c r="FYN6" s="231"/>
      <c r="FYO6" s="231"/>
      <c r="FYP6" s="231"/>
      <c r="FYQ6" s="231"/>
      <c r="FYR6" s="231"/>
      <c r="FYS6" s="231"/>
      <c r="FYT6" s="231"/>
      <c r="FYU6" s="231"/>
      <c r="FYV6" s="231"/>
      <c r="FYW6" s="231"/>
      <c r="FYX6" s="231"/>
      <c r="FYY6" s="231"/>
      <c r="FYZ6" s="231"/>
      <c r="FZA6" s="231"/>
      <c r="FZB6" s="231"/>
      <c r="FZC6" s="231"/>
      <c r="FZD6" s="231"/>
      <c r="FZE6" s="231"/>
      <c r="FZF6" s="231"/>
      <c r="FZG6" s="231"/>
      <c r="FZH6" s="231"/>
      <c r="FZI6" s="231"/>
      <c r="FZJ6" s="231"/>
      <c r="FZK6" s="231"/>
      <c r="FZL6" s="231"/>
      <c r="FZM6" s="231"/>
      <c r="FZN6" s="231"/>
      <c r="FZO6" s="231"/>
      <c r="FZP6" s="231"/>
      <c r="FZQ6" s="231"/>
      <c r="FZR6" s="231"/>
      <c r="FZS6" s="231"/>
      <c r="FZT6" s="231"/>
      <c r="FZU6" s="231"/>
      <c r="FZV6" s="231"/>
      <c r="FZW6" s="231"/>
      <c r="FZX6" s="231"/>
      <c r="FZY6" s="231"/>
      <c r="FZZ6" s="231"/>
      <c r="GAA6" s="231"/>
      <c r="GAB6" s="231"/>
      <c r="GAC6" s="231"/>
      <c r="GAD6" s="231"/>
      <c r="GAE6" s="231"/>
      <c r="GAF6" s="231"/>
      <c r="GAG6" s="231"/>
      <c r="GAH6" s="231"/>
      <c r="GAI6" s="231"/>
      <c r="GAJ6" s="231"/>
      <c r="GAK6" s="231"/>
      <c r="GAL6" s="231"/>
      <c r="GAM6" s="231"/>
      <c r="GAN6" s="231"/>
      <c r="GAO6" s="231"/>
      <c r="GAP6" s="231"/>
      <c r="GAQ6" s="231"/>
      <c r="GAR6" s="231"/>
      <c r="GAS6" s="231"/>
      <c r="GAT6" s="231"/>
      <c r="GAU6" s="231"/>
      <c r="GAV6" s="231"/>
      <c r="GAW6" s="231"/>
      <c r="GAX6" s="231"/>
      <c r="GAY6" s="231"/>
      <c r="GAZ6" s="231"/>
      <c r="GBA6" s="231"/>
      <c r="GBB6" s="231"/>
      <c r="GBC6" s="231"/>
      <c r="GBD6" s="231"/>
      <c r="GBE6" s="231"/>
      <c r="GBF6" s="231"/>
      <c r="GBG6" s="231"/>
      <c r="GBH6" s="231"/>
      <c r="GBI6" s="231"/>
      <c r="GBJ6" s="231"/>
      <c r="GBK6" s="231"/>
      <c r="GBL6" s="231"/>
      <c r="GBM6" s="231"/>
      <c r="GBN6" s="231"/>
      <c r="GBO6" s="231"/>
      <c r="GBP6" s="231"/>
      <c r="GBQ6" s="231"/>
      <c r="GBR6" s="231"/>
      <c r="GBS6" s="231"/>
      <c r="GBT6" s="231"/>
      <c r="GBU6" s="231"/>
      <c r="GBV6" s="231"/>
      <c r="GBW6" s="231"/>
      <c r="GBX6" s="231"/>
      <c r="GBY6" s="231"/>
      <c r="GBZ6" s="231"/>
      <c r="GCA6" s="231"/>
      <c r="GCB6" s="231"/>
      <c r="GCC6" s="231"/>
      <c r="GCD6" s="231"/>
      <c r="GCE6" s="231"/>
      <c r="GCF6" s="231"/>
      <c r="GCG6" s="231"/>
      <c r="GCH6" s="231"/>
      <c r="GCI6" s="231"/>
      <c r="GCJ6" s="231"/>
      <c r="GCK6" s="231"/>
      <c r="GCL6" s="231"/>
      <c r="GCM6" s="231"/>
      <c r="GCN6" s="231"/>
      <c r="GCO6" s="231"/>
      <c r="GCP6" s="231"/>
      <c r="GCQ6" s="231"/>
      <c r="GCR6" s="231"/>
      <c r="GCS6" s="231"/>
      <c r="GCT6" s="231"/>
      <c r="GCU6" s="231"/>
      <c r="GCV6" s="231"/>
      <c r="GCW6" s="231"/>
      <c r="GCX6" s="231"/>
      <c r="GCY6" s="231"/>
      <c r="GCZ6" s="231"/>
      <c r="GDA6" s="231"/>
      <c r="GDB6" s="231"/>
      <c r="GDC6" s="231"/>
      <c r="GDD6" s="231"/>
      <c r="GDE6" s="231"/>
      <c r="GDF6" s="231"/>
      <c r="GDG6" s="231"/>
      <c r="GDH6" s="231"/>
      <c r="GDI6" s="231"/>
      <c r="GDJ6" s="231"/>
      <c r="GDK6" s="231"/>
      <c r="GDL6" s="231"/>
      <c r="GDM6" s="231"/>
      <c r="GDN6" s="231"/>
      <c r="GDO6" s="231"/>
      <c r="GDP6" s="231"/>
      <c r="GDQ6" s="231"/>
      <c r="GDR6" s="231"/>
      <c r="GDS6" s="231"/>
      <c r="GDT6" s="231"/>
      <c r="GDU6" s="231"/>
      <c r="GDV6" s="231"/>
      <c r="GDW6" s="231"/>
      <c r="GDX6" s="231"/>
      <c r="GDY6" s="231"/>
      <c r="GDZ6" s="231"/>
      <c r="GEA6" s="231"/>
      <c r="GEB6" s="231"/>
      <c r="GEC6" s="231"/>
      <c r="GED6" s="231"/>
      <c r="GEE6" s="231"/>
      <c r="GEF6" s="231"/>
      <c r="GEG6" s="231"/>
      <c r="GEH6" s="231"/>
      <c r="GEI6" s="231"/>
      <c r="GEJ6" s="231"/>
      <c r="GEK6" s="231"/>
      <c r="GEL6" s="231"/>
      <c r="GEM6" s="231"/>
      <c r="GEN6" s="231"/>
      <c r="GEO6" s="231"/>
      <c r="GEP6" s="231"/>
      <c r="GEQ6" s="231"/>
      <c r="GER6" s="231"/>
      <c r="GES6" s="231"/>
      <c r="GET6" s="231"/>
      <c r="GEU6" s="231"/>
      <c r="GEV6" s="231"/>
      <c r="GEW6" s="231"/>
      <c r="GEX6" s="231"/>
      <c r="GEY6" s="231"/>
      <c r="GEZ6" s="231"/>
      <c r="GFA6" s="231"/>
      <c r="GFB6" s="231"/>
      <c r="GFC6" s="231"/>
      <c r="GFD6" s="231"/>
      <c r="GFE6" s="231"/>
      <c r="GFF6" s="231"/>
      <c r="GFG6" s="231"/>
      <c r="GFH6" s="231"/>
      <c r="GFI6" s="231"/>
      <c r="GFJ6" s="231"/>
      <c r="GFK6" s="231"/>
      <c r="GFL6" s="231"/>
      <c r="GFM6" s="231"/>
      <c r="GFN6" s="231"/>
      <c r="GFO6" s="231"/>
      <c r="GFP6" s="231"/>
      <c r="GFQ6" s="231"/>
      <c r="GFR6" s="231"/>
      <c r="GFS6" s="231"/>
      <c r="GFT6" s="231"/>
      <c r="GFU6" s="231"/>
      <c r="GFV6" s="231"/>
      <c r="GFW6" s="231"/>
      <c r="GFX6" s="231"/>
      <c r="GFY6" s="231"/>
      <c r="GFZ6" s="231"/>
      <c r="GGA6" s="231"/>
      <c r="GGB6" s="231"/>
      <c r="GGC6" s="231"/>
      <c r="GGD6" s="231"/>
      <c r="GGE6" s="231"/>
      <c r="GGF6" s="231"/>
      <c r="GGG6" s="231"/>
      <c r="GGH6" s="231"/>
      <c r="GGI6" s="231"/>
      <c r="GGJ6" s="231"/>
      <c r="GGK6" s="231"/>
      <c r="GGL6" s="231"/>
      <c r="GGM6" s="231"/>
      <c r="GGN6" s="231"/>
      <c r="GGO6" s="231"/>
      <c r="GGP6" s="231"/>
      <c r="GGQ6" s="231"/>
      <c r="GGR6" s="231"/>
      <c r="GGS6" s="231"/>
      <c r="GGT6" s="231"/>
      <c r="GGU6" s="231"/>
      <c r="GGV6" s="231"/>
      <c r="GGW6" s="231"/>
      <c r="GGX6" s="231"/>
      <c r="GGY6" s="231"/>
      <c r="GGZ6" s="231"/>
      <c r="GHA6" s="231"/>
      <c r="GHB6" s="231"/>
      <c r="GHC6" s="231"/>
      <c r="GHD6" s="231"/>
      <c r="GHE6" s="231"/>
      <c r="GHF6" s="231"/>
      <c r="GHG6" s="231"/>
      <c r="GHH6" s="231"/>
      <c r="GHI6" s="231"/>
      <c r="GHJ6" s="231"/>
      <c r="GHK6" s="231"/>
      <c r="GHL6" s="231"/>
      <c r="GHM6" s="231"/>
      <c r="GHN6" s="231"/>
      <c r="GHO6" s="231"/>
      <c r="GHP6" s="231"/>
      <c r="GHQ6" s="231"/>
      <c r="GHR6" s="231"/>
      <c r="GHS6" s="231"/>
      <c r="GHT6" s="231"/>
      <c r="GHU6" s="231"/>
      <c r="GHV6" s="231"/>
      <c r="GHW6" s="231"/>
      <c r="GHX6" s="231"/>
      <c r="GHY6" s="231"/>
      <c r="GHZ6" s="231"/>
      <c r="GIA6" s="231"/>
      <c r="GIB6" s="231"/>
      <c r="GIC6" s="231"/>
      <c r="GID6" s="231"/>
      <c r="GIE6" s="231"/>
      <c r="GIF6" s="231"/>
      <c r="GIG6" s="231"/>
      <c r="GIH6" s="231"/>
      <c r="GII6" s="231"/>
      <c r="GIJ6" s="231"/>
      <c r="GIK6" s="231"/>
      <c r="GIL6" s="231"/>
      <c r="GIM6" s="231"/>
      <c r="GIN6" s="231"/>
      <c r="GIO6" s="231"/>
      <c r="GIP6" s="231"/>
      <c r="GIQ6" s="231"/>
      <c r="GIR6" s="231"/>
      <c r="GIS6" s="231"/>
      <c r="GIT6" s="231"/>
      <c r="GIU6" s="231"/>
      <c r="GIV6" s="231"/>
      <c r="GIW6" s="231"/>
      <c r="GIX6" s="231"/>
      <c r="GIY6" s="231"/>
      <c r="GIZ6" s="231"/>
      <c r="GJA6" s="231"/>
      <c r="GJB6" s="231"/>
      <c r="GJC6" s="231"/>
      <c r="GJD6" s="231"/>
      <c r="GJE6" s="231"/>
      <c r="GJF6" s="231"/>
      <c r="GJG6" s="231"/>
      <c r="GJH6" s="231"/>
      <c r="GJI6" s="231"/>
      <c r="GJJ6" s="231"/>
      <c r="GJK6" s="231"/>
      <c r="GJL6" s="231"/>
      <c r="GJM6" s="231"/>
      <c r="GJN6" s="231"/>
      <c r="GJO6" s="231"/>
      <c r="GJP6" s="231"/>
      <c r="GJQ6" s="231"/>
      <c r="GJR6" s="231"/>
      <c r="GJS6" s="231"/>
      <c r="GJT6" s="231"/>
      <c r="GJU6" s="231"/>
      <c r="GJV6" s="231"/>
      <c r="GJW6" s="231"/>
      <c r="GJX6" s="231"/>
      <c r="GJY6" s="231"/>
      <c r="GJZ6" s="231"/>
      <c r="GKA6" s="231"/>
      <c r="GKB6" s="231"/>
      <c r="GKC6" s="231"/>
      <c r="GKD6" s="231"/>
      <c r="GKE6" s="231"/>
      <c r="GKF6" s="231"/>
      <c r="GKG6" s="231"/>
      <c r="GKH6" s="231"/>
      <c r="GKI6" s="231"/>
      <c r="GKJ6" s="231"/>
      <c r="GKK6" s="231"/>
      <c r="GKL6" s="231"/>
      <c r="GKM6" s="231"/>
      <c r="GKN6" s="231"/>
      <c r="GKO6" s="231"/>
      <c r="GKP6" s="231"/>
      <c r="GKQ6" s="231"/>
      <c r="GKR6" s="231"/>
      <c r="GKS6" s="231"/>
      <c r="GKT6" s="231"/>
      <c r="GKU6" s="231"/>
      <c r="GKV6" s="231"/>
      <c r="GKW6" s="231"/>
      <c r="GKX6" s="231"/>
      <c r="GKY6" s="231"/>
      <c r="GKZ6" s="231"/>
      <c r="GLA6" s="231"/>
      <c r="GLB6" s="231"/>
      <c r="GLC6" s="231"/>
      <c r="GLD6" s="231"/>
      <c r="GLE6" s="231"/>
      <c r="GLF6" s="231"/>
      <c r="GLG6" s="231"/>
      <c r="GLH6" s="231"/>
      <c r="GLI6" s="231"/>
      <c r="GLJ6" s="231"/>
      <c r="GLK6" s="231"/>
      <c r="GLL6" s="231"/>
      <c r="GLM6" s="231"/>
      <c r="GLN6" s="231"/>
      <c r="GLO6" s="231"/>
      <c r="GLP6" s="231"/>
      <c r="GLQ6" s="231"/>
      <c r="GLR6" s="231"/>
      <c r="GLS6" s="231"/>
      <c r="GLT6" s="231"/>
      <c r="GLU6" s="231"/>
      <c r="GLV6" s="231"/>
      <c r="GLW6" s="231"/>
      <c r="GLX6" s="231"/>
      <c r="GLY6" s="231"/>
      <c r="GLZ6" s="231"/>
      <c r="GMA6" s="231"/>
      <c r="GMB6" s="231"/>
      <c r="GMC6" s="231"/>
      <c r="GMD6" s="231"/>
      <c r="GME6" s="231"/>
      <c r="GMF6" s="231"/>
      <c r="GMG6" s="231"/>
      <c r="GMH6" s="231"/>
      <c r="GMI6" s="231"/>
      <c r="GMJ6" s="231"/>
      <c r="GMK6" s="231"/>
      <c r="GML6" s="231"/>
      <c r="GMM6" s="231"/>
      <c r="GMN6" s="231"/>
      <c r="GMO6" s="231"/>
      <c r="GMP6" s="231"/>
      <c r="GMQ6" s="231"/>
      <c r="GMR6" s="231"/>
      <c r="GMS6" s="231"/>
      <c r="GMT6" s="231"/>
      <c r="GMU6" s="231"/>
      <c r="GMV6" s="231"/>
      <c r="GMW6" s="231"/>
      <c r="GMX6" s="231"/>
      <c r="GMY6" s="231"/>
      <c r="GMZ6" s="231"/>
      <c r="GNA6" s="231"/>
      <c r="GNB6" s="231"/>
      <c r="GNC6" s="231"/>
      <c r="GND6" s="231"/>
      <c r="GNE6" s="231"/>
      <c r="GNF6" s="231"/>
      <c r="GNG6" s="231"/>
      <c r="GNH6" s="231"/>
      <c r="GNI6" s="231"/>
      <c r="GNJ6" s="231"/>
      <c r="GNK6" s="231"/>
      <c r="GNL6" s="231"/>
      <c r="GNM6" s="231"/>
      <c r="GNN6" s="231"/>
      <c r="GNO6" s="231"/>
      <c r="GNP6" s="231"/>
      <c r="GNQ6" s="231"/>
      <c r="GNR6" s="231"/>
      <c r="GNS6" s="231"/>
      <c r="GNT6" s="231"/>
      <c r="GNU6" s="231"/>
      <c r="GNV6" s="231"/>
      <c r="GNW6" s="231"/>
      <c r="GNX6" s="231"/>
      <c r="GNY6" s="231"/>
      <c r="GNZ6" s="231"/>
      <c r="GOA6" s="231"/>
      <c r="GOB6" s="231"/>
      <c r="GOC6" s="231"/>
      <c r="GOD6" s="231"/>
      <c r="GOE6" s="231"/>
      <c r="GOF6" s="231"/>
      <c r="GOG6" s="231"/>
      <c r="GOH6" s="231"/>
      <c r="GOI6" s="231"/>
      <c r="GOJ6" s="231"/>
      <c r="GOK6" s="231"/>
      <c r="GOL6" s="231"/>
      <c r="GOM6" s="231"/>
      <c r="GON6" s="231"/>
      <c r="GOO6" s="231"/>
      <c r="GOP6" s="231"/>
      <c r="GOQ6" s="231"/>
      <c r="GOR6" s="231"/>
      <c r="GOS6" s="231"/>
      <c r="GOT6" s="231"/>
      <c r="GOU6" s="231"/>
      <c r="GOV6" s="231"/>
      <c r="GOW6" s="231"/>
      <c r="GOX6" s="231"/>
      <c r="GOY6" s="231"/>
      <c r="GOZ6" s="231"/>
      <c r="GPA6" s="231"/>
      <c r="GPB6" s="231"/>
      <c r="GPC6" s="231"/>
      <c r="GPD6" s="231"/>
      <c r="GPE6" s="231"/>
      <c r="GPF6" s="231"/>
      <c r="GPG6" s="231"/>
      <c r="GPH6" s="231"/>
      <c r="GPI6" s="231"/>
      <c r="GPJ6" s="231"/>
      <c r="GPK6" s="231"/>
      <c r="GPL6" s="231"/>
      <c r="GPM6" s="231"/>
      <c r="GPN6" s="231"/>
      <c r="GPO6" s="231"/>
      <c r="GPP6" s="231"/>
      <c r="GPQ6" s="231"/>
      <c r="GPR6" s="231"/>
      <c r="GPS6" s="231"/>
      <c r="GPT6" s="231"/>
      <c r="GPU6" s="231"/>
      <c r="GPV6" s="231"/>
      <c r="GPW6" s="231"/>
      <c r="GPX6" s="231"/>
      <c r="GPY6" s="231"/>
      <c r="GPZ6" s="231"/>
      <c r="GQA6" s="231"/>
      <c r="GQB6" s="231"/>
      <c r="GQC6" s="231"/>
      <c r="GQD6" s="231"/>
      <c r="GQE6" s="231"/>
      <c r="GQF6" s="231"/>
      <c r="GQG6" s="231"/>
      <c r="GQH6" s="231"/>
      <c r="GQI6" s="231"/>
      <c r="GQJ6" s="231"/>
      <c r="GQK6" s="231"/>
      <c r="GQL6" s="231"/>
      <c r="GQM6" s="231"/>
      <c r="GQN6" s="231"/>
      <c r="GQO6" s="231"/>
      <c r="GQP6" s="231"/>
      <c r="GQQ6" s="231"/>
      <c r="GQR6" s="231"/>
      <c r="GQS6" s="231"/>
      <c r="GQT6" s="231"/>
      <c r="GQU6" s="231"/>
      <c r="GQV6" s="231"/>
      <c r="GQW6" s="231"/>
      <c r="GQX6" s="231"/>
      <c r="GQY6" s="231"/>
      <c r="GQZ6" s="231"/>
      <c r="GRA6" s="231"/>
      <c r="GRB6" s="231"/>
      <c r="GRC6" s="231"/>
      <c r="GRD6" s="231"/>
      <c r="GRE6" s="231"/>
      <c r="GRF6" s="231"/>
      <c r="GRG6" s="231"/>
      <c r="GRH6" s="231"/>
      <c r="GRI6" s="231"/>
      <c r="GRJ6" s="231"/>
      <c r="GRK6" s="231"/>
      <c r="GRL6" s="231"/>
      <c r="GRM6" s="231"/>
      <c r="GRN6" s="231"/>
      <c r="GRO6" s="231"/>
      <c r="GRP6" s="231"/>
      <c r="GRQ6" s="231"/>
      <c r="GRR6" s="231"/>
      <c r="GRS6" s="231"/>
      <c r="GRT6" s="231"/>
      <c r="GRU6" s="231"/>
      <c r="GRV6" s="231"/>
      <c r="GRW6" s="231"/>
      <c r="GRX6" s="231"/>
      <c r="GRY6" s="231"/>
      <c r="GRZ6" s="231"/>
      <c r="GSA6" s="231"/>
      <c r="GSB6" s="231"/>
      <c r="GSC6" s="231"/>
      <c r="GSD6" s="231"/>
      <c r="GSE6" s="231"/>
      <c r="GSF6" s="231"/>
      <c r="GSG6" s="231"/>
      <c r="GSH6" s="231"/>
      <c r="GSI6" s="231"/>
      <c r="GSJ6" s="231"/>
      <c r="GSK6" s="231"/>
      <c r="GSL6" s="231"/>
      <c r="GSM6" s="231"/>
      <c r="GSN6" s="231"/>
      <c r="GSO6" s="231"/>
      <c r="GSP6" s="231"/>
      <c r="GSQ6" s="231"/>
      <c r="GSR6" s="231"/>
      <c r="GSS6" s="231"/>
      <c r="GST6" s="231"/>
      <c r="GSU6" s="231"/>
      <c r="GSV6" s="231"/>
      <c r="GSW6" s="231"/>
      <c r="GSX6" s="231"/>
      <c r="GSY6" s="231"/>
      <c r="GSZ6" s="231"/>
      <c r="GTA6" s="231"/>
      <c r="GTB6" s="231"/>
      <c r="GTC6" s="231"/>
      <c r="GTD6" s="231"/>
      <c r="GTE6" s="231"/>
      <c r="GTF6" s="231"/>
      <c r="GTG6" s="231"/>
      <c r="GTH6" s="231"/>
      <c r="GTI6" s="231"/>
      <c r="GTJ6" s="231"/>
      <c r="GTK6" s="231"/>
      <c r="GTL6" s="231"/>
      <c r="GTM6" s="231"/>
      <c r="GTN6" s="231"/>
      <c r="GTO6" s="231"/>
      <c r="GTP6" s="231"/>
      <c r="GTQ6" s="231"/>
      <c r="GTR6" s="231"/>
      <c r="GTS6" s="231"/>
      <c r="GTT6" s="231"/>
      <c r="GTU6" s="231"/>
      <c r="GTV6" s="231"/>
      <c r="GTW6" s="231"/>
      <c r="GTX6" s="231"/>
      <c r="GTY6" s="231"/>
      <c r="GTZ6" s="231"/>
      <c r="GUA6" s="231"/>
      <c r="GUB6" s="231"/>
      <c r="GUC6" s="231"/>
      <c r="GUD6" s="231"/>
      <c r="GUE6" s="231"/>
      <c r="GUF6" s="231"/>
      <c r="GUG6" s="231"/>
      <c r="GUH6" s="231"/>
      <c r="GUI6" s="231"/>
      <c r="GUJ6" s="231"/>
      <c r="GUK6" s="231"/>
      <c r="GUL6" s="231"/>
      <c r="GUM6" s="231"/>
      <c r="GUN6" s="231"/>
      <c r="GUO6" s="231"/>
      <c r="GUP6" s="231"/>
      <c r="GUQ6" s="231"/>
      <c r="GUR6" s="231"/>
      <c r="GUS6" s="231"/>
      <c r="GUT6" s="231"/>
      <c r="GUU6" s="231"/>
      <c r="GUV6" s="231"/>
      <c r="GUW6" s="231"/>
      <c r="GUX6" s="231"/>
      <c r="GUY6" s="231"/>
      <c r="GUZ6" s="231"/>
      <c r="GVA6" s="231"/>
      <c r="GVB6" s="231"/>
      <c r="GVC6" s="231"/>
      <c r="GVD6" s="231"/>
      <c r="GVE6" s="231"/>
      <c r="GVF6" s="231"/>
      <c r="GVG6" s="231"/>
      <c r="GVH6" s="231"/>
      <c r="GVI6" s="231"/>
      <c r="GVJ6" s="231"/>
      <c r="GVK6" s="231"/>
      <c r="GVL6" s="231"/>
      <c r="GVM6" s="231"/>
      <c r="GVN6" s="231"/>
      <c r="GVO6" s="231"/>
      <c r="GVP6" s="231"/>
      <c r="GVQ6" s="231"/>
      <c r="GVR6" s="231"/>
      <c r="GVS6" s="231"/>
      <c r="GVT6" s="231"/>
      <c r="GVU6" s="231"/>
      <c r="GVV6" s="231"/>
      <c r="GVW6" s="231"/>
      <c r="GVX6" s="231"/>
      <c r="GVY6" s="231"/>
      <c r="GVZ6" s="231"/>
      <c r="GWA6" s="231"/>
      <c r="GWB6" s="231"/>
      <c r="GWC6" s="231"/>
      <c r="GWD6" s="231"/>
      <c r="GWE6" s="231"/>
      <c r="GWF6" s="231"/>
      <c r="GWG6" s="231"/>
      <c r="GWH6" s="231"/>
      <c r="GWI6" s="231"/>
      <c r="GWJ6" s="231"/>
      <c r="GWK6" s="231"/>
      <c r="GWL6" s="231"/>
      <c r="GWM6" s="231"/>
      <c r="GWN6" s="231"/>
      <c r="GWO6" s="231"/>
      <c r="GWP6" s="231"/>
      <c r="GWQ6" s="231"/>
      <c r="GWR6" s="231"/>
      <c r="GWS6" s="231"/>
      <c r="GWT6" s="231"/>
      <c r="GWU6" s="231"/>
      <c r="GWV6" s="231"/>
      <c r="GWW6" s="231"/>
      <c r="GWX6" s="231"/>
      <c r="GWY6" s="231"/>
      <c r="GWZ6" s="231"/>
      <c r="GXA6" s="231"/>
      <c r="GXB6" s="231"/>
      <c r="GXC6" s="231"/>
      <c r="GXD6" s="231"/>
      <c r="GXE6" s="231"/>
      <c r="GXF6" s="231"/>
      <c r="GXG6" s="231"/>
      <c r="GXH6" s="231"/>
      <c r="GXI6" s="231"/>
      <c r="GXJ6" s="231"/>
      <c r="GXK6" s="231"/>
      <c r="GXL6" s="231"/>
      <c r="GXM6" s="231"/>
      <c r="GXN6" s="231"/>
      <c r="GXO6" s="231"/>
      <c r="GXP6" s="231"/>
      <c r="GXQ6" s="231"/>
      <c r="GXR6" s="231"/>
      <c r="GXS6" s="231"/>
      <c r="GXT6" s="231"/>
      <c r="GXU6" s="231"/>
      <c r="GXV6" s="231"/>
      <c r="GXW6" s="231"/>
      <c r="GXX6" s="231"/>
      <c r="GXY6" s="231"/>
      <c r="GXZ6" s="231"/>
      <c r="GYA6" s="231"/>
      <c r="GYB6" s="231"/>
      <c r="GYC6" s="231"/>
      <c r="GYD6" s="231"/>
      <c r="GYE6" s="231"/>
      <c r="GYF6" s="231"/>
      <c r="GYG6" s="231"/>
      <c r="GYH6" s="231"/>
      <c r="GYI6" s="231"/>
      <c r="GYJ6" s="231"/>
      <c r="GYK6" s="231"/>
      <c r="GYL6" s="231"/>
      <c r="GYM6" s="231"/>
      <c r="GYN6" s="231"/>
      <c r="GYO6" s="231"/>
      <c r="GYP6" s="231"/>
      <c r="GYQ6" s="231"/>
      <c r="GYR6" s="231"/>
      <c r="GYS6" s="231"/>
      <c r="GYT6" s="231"/>
      <c r="GYU6" s="231"/>
      <c r="GYV6" s="231"/>
      <c r="GYW6" s="231"/>
      <c r="GYX6" s="231"/>
      <c r="GYY6" s="231"/>
      <c r="GYZ6" s="231"/>
      <c r="GZA6" s="231"/>
      <c r="GZB6" s="231"/>
      <c r="GZC6" s="231"/>
      <c r="GZD6" s="231"/>
      <c r="GZE6" s="231"/>
      <c r="GZF6" s="231"/>
      <c r="GZG6" s="231"/>
      <c r="GZH6" s="231"/>
      <c r="GZI6" s="231"/>
      <c r="GZJ6" s="231"/>
      <c r="GZK6" s="231"/>
      <c r="GZL6" s="231"/>
      <c r="GZM6" s="231"/>
      <c r="GZN6" s="231"/>
      <c r="GZO6" s="231"/>
      <c r="GZP6" s="231"/>
      <c r="GZQ6" s="231"/>
      <c r="GZR6" s="231"/>
      <c r="GZS6" s="231"/>
      <c r="GZT6" s="231"/>
      <c r="GZU6" s="231"/>
      <c r="GZV6" s="231"/>
      <c r="GZW6" s="231"/>
      <c r="GZX6" s="231"/>
      <c r="GZY6" s="231"/>
      <c r="GZZ6" s="231"/>
      <c r="HAA6" s="231"/>
      <c r="HAB6" s="231"/>
      <c r="HAC6" s="231"/>
      <c r="HAD6" s="231"/>
      <c r="HAE6" s="231"/>
      <c r="HAF6" s="231"/>
      <c r="HAG6" s="231"/>
      <c r="HAH6" s="231"/>
      <c r="HAI6" s="231"/>
      <c r="HAJ6" s="231"/>
      <c r="HAK6" s="231"/>
      <c r="HAL6" s="231"/>
      <c r="HAM6" s="231"/>
      <c r="HAN6" s="231"/>
      <c r="HAO6" s="231"/>
      <c r="HAP6" s="231"/>
      <c r="HAQ6" s="231"/>
      <c r="HAR6" s="231"/>
      <c r="HAS6" s="231"/>
      <c r="HAT6" s="231"/>
      <c r="HAU6" s="231"/>
      <c r="HAV6" s="231"/>
      <c r="HAW6" s="231"/>
      <c r="HAX6" s="231"/>
      <c r="HAY6" s="231"/>
      <c r="HAZ6" s="231"/>
      <c r="HBA6" s="231"/>
      <c r="HBB6" s="231"/>
      <c r="HBC6" s="231"/>
      <c r="HBD6" s="231"/>
      <c r="HBE6" s="231"/>
      <c r="HBF6" s="231"/>
      <c r="HBG6" s="231"/>
      <c r="HBH6" s="231"/>
      <c r="HBI6" s="231"/>
      <c r="HBJ6" s="231"/>
      <c r="HBK6" s="231"/>
      <c r="HBL6" s="231"/>
      <c r="HBM6" s="231"/>
      <c r="HBN6" s="231"/>
      <c r="HBO6" s="231"/>
      <c r="HBP6" s="231"/>
      <c r="HBQ6" s="231"/>
      <c r="HBR6" s="231"/>
      <c r="HBS6" s="231"/>
      <c r="HBT6" s="231"/>
      <c r="HBU6" s="231"/>
      <c r="HBV6" s="231"/>
      <c r="HBW6" s="231"/>
      <c r="HBX6" s="231"/>
      <c r="HBY6" s="231"/>
      <c r="HBZ6" s="231"/>
      <c r="HCA6" s="231"/>
      <c r="HCB6" s="231"/>
      <c r="HCC6" s="231"/>
      <c r="HCD6" s="231"/>
      <c r="HCE6" s="231"/>
      <c r="HCF6" s="231"/>
      <c r="HCG6" s="231"/>
      <c r="HCH6" s="231"/>
      <c r="HCI6" s="231"/>
      <c r="HCJ6" s="231"/>
      <c r="HCK6" s="231"/>
      <c r="HCL6" s="231"/>
      <c r="HCM6" s="231"/>
      <c r="HCN6" s="231"/>
      <c r="HCO6" s="231"/>
      <c r="HCP6" s="231"/>
      <c r="HCQ6" s="231"/>
      <c r="HCR6" s="231"/>
      <c r="HCS6" s="231"/>
      <c r="HCT6" s="231"/>
      <c r="HCU6" s="231"/>
      <c r="HCV6" s="231"/>
      <c r="HCW6" s="231"/>
      <c r="HCX6" s="231"/>
      <c r="HCY6" s="231"/>
      <c r="HCZ6" s="231"/>
      <c r="HDA6" s="231"/>
      <c r="HDB6" s="231"/>
      <c r="HDC6" s="231"/>
      <c r="HDD6" s="231"/>
      <c r="HDE6" s="231"/>
      <c r="HDF6" s="231"/>
      <c r="HDG6" s="231"/>
      <c r="HDH6" s="231"/>
      <c r="HDI6" s="231"/>
      <c r="HDJ6" s="231"/>
      <c r="HDK6" s="231"/>
      <c r="HDL6" s="231"/>
      <c r="HDM6" s="231"/>
      <c r="HDN6" s="231"/>
      <c r="HDO6" s="231"/>
      <c r="HDP6" s="231"/>
      <c r="HDQ6" s="231"/>
      <c r="HDR6" s="231"/>
      <c r="HDS6" s="231"/>
      <c r="HDT6" s="231"/>
      <c r="HDU6" s="231"/>
      <c r="HDV6" s="231"/>
      <c r="HDW6" s="231"/>
      <c r="HDX6" s="231"/>
      <c r="HDY6" s="231"/>
      <c r="HDZ6" s="231"/>
      <c r="HEA6" s="231"/>
      <c r="HEB6" s="231"/>
      <c r="HEC6" s="231"/>
      <c r="HED6" s="231"/>
      <c r="HEE6" s="231"/>
      <c r="HEF6" s="231"/>
      <c r="HEG6" s="231"/>
      <c r="HEH6" s="231"/>
      <c r="HEI6" s="231"/>
      <c r="HEJ6" s="231"/>
      <c r="HEK6" s="231"/>
      <c r="HEL6" s="231"/>
      <c r="HEM6" s="231"/>
      <c r="HEN6" s="231"/>
      <c r="HEO6" s="231"/>
      <c r="HEP6" s="231"/>
      <c r="HEQ6" s="231"/>
      <c r="HER6" s="231"/>
      <c r="HES6" s="231"/>
      <c r="HET6" s="231"/>
      <c r="HEU6" s="231"/>
      <c r="HEV6" s="231"/>
      <c r="HEW6" s="231"/>
      <c r="HEX6" s="231"/>
      <c r="HEY6" s="231"/>
      <c r="HEZ6" s="231"/>
      <c r="HFA6" s="231"/>
      <c r="HFB6" s="231"/>
      <c r="HFC6" s="231"/>
      <c r="HFD6" s="231"/>
      <c r="HFE6" s="231"/>
      <c r="HFF6" s="231"/>
      <c r="HFG6" s="231"/>
      <c r="HFH6" s="231"/>
      <c r="HFI6" s="231"/>
      <c r="HFJ6" s="231"/>
      <c r="HFK6" s="231"/>
      <c r="HFL6" s="231"/>
      <c r="HFM6" s="231"/>
      <c r="HFN6" s="231"/>
      <c r="HFO6" s="231"/>
      <c r="HFP6" s="231"/>
      <c r="HFQ6" s="231"/>
      <c r="HFR6" s="231"/>
      <c r="HFS6" s="231"/>
      <c r="HFT6" s="231"/>
      <c r="HFU6" s="231"/>
      <c r="HFV6" s="231"/>
      <c r="HFW6" s="231"/>
      <c r="HFX6" s="231"/>
      <c r="HFY6" s="231"/>
      <c r="HFZ6" s="231"/>
      <c r="HGA6" s="231"/>
      <c r="HGB6" s="231"/>
      <c r="HGC6" s="231"/>
      <c r="HGD6" s="231"/>
      <c r="HGE6" s="231"/>
      <c r="HGF6" s="231"/>
      <c r="HGG6" s="231"/>
      <c r="HGH6" s="231"/>
      <c r="HGI6" s="231"/>
      <c r="HGJ6" s="231"/>
      <c r="HGK6" s="231"/>
      <c r="HGL6" s="231"/>
      <c r="HGM6" s="231"/>
      <c r="HGN6" s="231"/>
      <c r="HGO6" s="231"/>
      <c r="HGP6" s="231"/>
      <c r="HGQ6" s="231"/>
      <c r="HGR6" s="231"/>
      <c r="HGS6" s="231"/>
      <c r="HGT6" s="231"/>
      <c r="HGU6" s="231"/>
      <c r="HGV6" s="231"/>
      <c r="HGW6" s="231"/>
      <c r="HGX6" s="231"/>
      <c r="HGY6" s="231"/>
      <c r="HGZ6" s="231"/>
      <c r="HHA6" s="231"/>
      <c r="HHB6" s="231"/>
      <c r="HHC6" s="231"/>
      <c r="HHD6" s="231"/>
      <c r="HHE6" s="231"/>
      <c r="HHF6" s="231"/>
      <c r="HHG6" s="231"/>
      <c r="HHH6" s="231"/>
      <c r="HHI6" s="231"/>
      <c r="HHJ6" s="231"/>
      <c r="HHK6" s="231"/>
      <c r="HHL6" s="231"/>
      <c r="HHM6" s="231"/>
      <c r="HHN6" s="231"/>
      <c r="HHO6" s="231"/>
      <c r="HHP6" s="231"/>
      <c r="HHQ6" s="231"/>
      <c r="HHR6" s="231"/>
      <c r="HHS6" s="231"/>
      <c r="HHT6" s="231"/>
      <c r="HHU6" s="231"/>
      <c r="HHV6" s="231"/>
      <c r="HHW6" s="231"/>
      <c r="HHX6" s="231"/>
      <c r="HHY6" s="231"/>
      <c r="HHZ6" s="231"/>
      <c r="HIA6" s="231"/>
      <c r="HIB6" s="231"/>
      <c r="HIC6" s="231"/>
      <c r="HID6" s="231"/>
      <c r="HIE6" s="231"/>
      <c r="HIF6" s="231"/>
      <c r="HIG6" s="231"/>
      <c r="HIH6" s="231"/>
      <c r="HII6" s="231"/>
      <c r="HIJ6" s="231"/>
      <c r="HIK6" s="231"/>
      <c r="HIL6" s="231"/>
      <c r="HIM6" s="231"/>
      <c r="HIN6" s="231"/>
      <c r="HIO6" s="231"/>
      <c r="HIP6" s="231"/>
      <c r="HIQ6" s="231"/>
      <c r="HIR6" s="231"/>
      <c r="HIS6" s="231"/>
      <c r="HIT6" s="231"/>
      <c r="HIU6" s="231"/>
      <c r="HIV6" s="231"/>
      <c r="HIW6" s="231"/>
      <c r="HIX6" s="231"/>
      <c r="HIY6" s="231"/>
      <c r="HIZ6" s="231"/>
      <c r="HJA6" s="231"/>
      <c r="HJB6" s="231"/>
      <c r="HJC6" s="231"/>
      <c r="HJD6" s="231"/>
      <c r="HJE6" s="231"/>
      <c r="HJF6" s="231"/>
      <c r="HJG6" s="231"/>
      <c r="HJH6" s="231"/>
      <c r="HJI6" s="231"/>
      <c r="HJJ6" s="231"/>
      <c r="HJK6" s="231"/>
      <c r="HJL6" s="231"/>
      <c r="HJM6" s="231"/>
      <c r="HJN6" s="231"/>
      <c r="HJO6" s="231"/>
      <c r="HJP6" s="231"/>
      <c r="HJQ6" s="231"/>
      <c r="HJR6" s="231"/>
      <c r="HJS6" s="231"/>
      <c r="HJT6" s="231"/>
      <c r="HJU6" s="231"/>
      <c r="HJV6" s="231"/>
      <c r="HJW6" s="231"/>
      <c r="HJX6" s="231"/>
      <c r="HJY6" s="231"/>
      <c r="HJZ6" s="231"/>
      <c r="HKA6" s="231"/>
      <c r="HKB6" s="231"/>
      <c r="HKC6" s="231"/>
      <c r="HKD6" s="231"/>
      <c r="HKE6" s="231"/>
      <c r="HKF6" s="231"/>
      <c r="HKG6" s="231"/>
      <c r="HKH6" s="231"/>
      <c r="HKI6" s="231"/>
      <c r="HKJ6" s="231"/>
      <c r="HKK6" s="231"/>
      <c r="HKL6" s="231"/>
      <c r="HKM6" s="231"/>
      <c r="HKN6" s="231"/>
      <c r="HKO6" s="231"/>
      <c r="HKP6" s="231"/>
      <c r="HKQ6" s="231"/>
      <c r="HKR6" s="231"/>
      <c r="HKS6" s="231"/>
      <c r="HKT6" s="231"/>
      <c r="HKU6" s="231"/>
      <c r="HKV6" s="231"/>
      <c r="HKW6" s="231"/>
      <c r="HKX6" s="231"/>
      <c r="HKY6" s="231"/>
      <c r="HKZ6" s="231"/>
      <c r="HLA6" s="231"/>
      <c r="HLB6" s="231"/>
      <c r="HLC6" s="231"/>
      <c r="HLD6" s="231"/>
      <c r="HLE6" s="231"/>
      <c r="HLF6" s="231"/>
      <c r="HLG6" s="231"/>
      <c r="HLH6" s="231"/>
      <c r="HLI6" s="231"/>
      <c r="HLJ6" s="231"/>
      <c r="HLK6" s="231"/>
      <c r="HLL6" s="231"/>
      <c r="HLM6" s="231"/>
      <c r="HLN6" s="231"/>
      <c r="HLO6" s="231"/>
      <c r="HLP6" s="231"/>
      <c r="HLQ6" s="231"/>
      <c r="HLR6" s="231"/>
      <c r="HLS6" s="231"/>
      <c r="HLT6" s="231"/>
      <c r="HLU6" s="231"/>
      <c r="HLV6" s="231"/>
      <c r="HLW6" s="231"/>
      <c r="HLX6" s="231"/>
      <c r="HLY6" s="231"/>
      <c r="HLZ6" s="231"/>
      <c r="HMA6" s="231"/>
      <c r="HMB6" s="231"/>
      <c r="HMC6" s="231"/>
      <c r="HMD6" s="231"/>
      <c r="HME6" s="231"/>
      <c r="HMF6" s="231"/>
      <c r="HMG6" s="231"/>
      <c r="HMH6" s="231"/>
      <c r="HMI6" s="231"/>
      <c r="HMJ6" s="231"/>
      <c r="HMK6" s="231"/>
      <c r="HML6" s="231"/>
      <c r="HMM6" s="231"/>
      <c r="HMN6" s="231"/>
      <c r="HMO6" s="231"/>
      <c r="HMP6" s="231"/>
      <c r="HMQ6" s="231"/>
      <c r="HMR6" s="231"/>
      <c r="HMS6" s="231"/>
      <c r="HMT6" s="231"/>
      <c r="HMU6" s="231"/>
      <c r="HMV6" s="231"/>
      <c r="HMW6" s="231"/>
      <c r="HMX6" s="231"/>
      <c r="HMY6" s="231"/>
      <c r="HMZ6" s="231"/>
      <c r="HNA6" s="231"/>
      <c r="HNB6" s="231"/>
      <c r="HNC6" s="231"/>
      <c r="HND6" s="231"/>
      <c r="HNE6" s="231"/>
      <c r="HNF6" s="231"/>
      <c r="HNG6" s="231"/>
      <c r="HNH6" s="231"/>
      <c r="HNI6" s="231"/>
      <c r="HNJ6" s="231"/>
      <c r="HNK6" s="231"/>
      <c r="HNL6" s="231"/>
      <c r="HNM6" s="231"/>
      <c r="HNN6" s="231"/>
      <c r="HNO6" s="231"/>
      <c r="HNP6" s="231"/>
      <c r="HNQ6" s="231"/>
      <c r="HNR6" s="231"/>
      <c r="HNS6" s="231"/>
      <c r="HNT6" s="231"/>
      <c r="HNU6" s="231"/>
      <c r="HNV6" s="231"/>
      <c r="HNW6" s="231"/>
      <c r="HNX6" s="231"/>
      <c r="HNY6" s="231"/>
      <c r="HNZ6" s="231"/>
      <c r="HOA6" s="231"/>
      <c r="HOB6" s="231"/>
      <c r="HOC6" s="231"/>
      <c r="HOD6" s="231"/>
      <c r="HOE6" s="231"/>
      <c r="HOF6" s="231"/>
      <c r="HOG6" s="231"/>
      <c r="HOH6" s="231"/>
      <c r="HOI6" s="231"/>
      <c r="HOJ6" s="231"/>
      <c r="HOK6" s="231"/>
      <c r="HOL6" s="231"/>
      <c r="HOM6" s="231"/>
      <c r="HON6" s="231"/>
      <c r="HOO6" s="231"/>
      <c r="HOP6" s="231"/>
      <c r="HOQ6" s="231"/>
      <c r="HOR6" s="231"/>
      <c r="HOS6" s="231"/>
      <c r="HOT6" s="231"/>
      <c r="HOU6" s="231"/>
      <c r="HOV6" s="231"/>
      <c r="HOW6" s="231"/>
      <c r="HOX6" s="231"/>
      <c r="HOY6" s="231"/>
      <c r="HOZ6" s="231"/>
      <c r="HPA6" s="231"/>
      <c r="HPB6" s="231"/>
      <c r="HPC6" s="231"/>
      <c r="HPD6" s="231"/>
      <c r="HPE6" s="231"/>
      <c r="HPF6" s="231"/>
      <c r="HPG6" s="231"/>
      <c r="HPH6" s="231"/>
      <c r="HPI6" s="231"/>
      <c r="HPJ6" s="231"/>
      <c r="HPK6" s="231"/>
      <c r="HPL6" s="231"/>
      <c r="HPM6" s="231"/>
      <c r="HPN6" s="231"/>
      <c r="HPO6" s="231"/>
      <c r="HPP6" s="231"/>
      <c r="HPQ6" s="231"/>
      <c r="HPR6" s="231"/>
      <c r="HPS6" s="231"/>
      <c r="HPT6" s="231"/>
      <c r="HPU6" s="231"/>
      <c r="HPV6" s="231"/>
      <c r="HPW6" s="231"/>
      <c r="HPX6" s="231"/>
      <c r="HPY6" s="231"/>
      <c r="HPZ6" s="231"/>
      <c r="HQA6" s="231"/>
      <c r="HQB6" s="231"/>
      <c r="HQC6" s="231"/>
      <c r="HQD6" s="231"/>
      <c r="HQE6" s="231"/>
      <c r="HQF6" s="231"/>
      <c r="HQG6" s="231"/>
      <c r="HQH6" s="231"/>
      <c r="HQI6" s="231"/>
      <c r="HQJ6" s="231"/>
      <c r="HQK6" s="231"/>
      <c r="HQL6" s="231"/>
      <c r="HQM6" s="231"/>
      <c r="HQN6" s="231"/>
      <c r="HQO6" s="231"/>
      <c r="HQP6" s="231"/>
      <c r="HQQ6" s="231"/>
      <c r="HQR6" s="231"/>
      <c r="HQS6" s="231"/>
      <c r="HQT6" s="231"/>
      <c r="HQU6" s="231"/>
      <c r="HQV6" s="231"/>
      <c r="HQW6" s="231"/>
      <c r="HQX6" s="231"/>
      <c r="HQY6" s="231"/>
      <c r="HQZ6" s="231"/>
      <c r="HRA6" s="231"/>
      <c r="HRB6" s="231"/>
      <c r="HRC6" s="231"/>
      <c r="HRD6" s="231"/>
      <c r="HRE6" s="231"/>
      <c r="HRF6" s="231"/>
      <c r="HRG6" s="231"/>
      <c r="HRH6" s="231"/>
      <c r="HRI6" s="231"/>
      <c r="HRJ6" s="231"/>
      <c r="HRK6" s="231"/>
      <c r="HRL6" s="231"/>
      <c r="HRM6" s="231"/>
      <c r="HRN6" s="231"/>
      <c r="HRO6" s="231"/>
      <c r="HRP6" s="231"/>
      <c r="HRQ6" s="231"/>
      <c r="HRR6" s="231"/>
      <c r="HRS6" s="231"/>
      <c r="HRT6" s="231"/>
      <c r="HRU6" s="231"/>
      <c r="HRV6" s="231"/>
      <c r="HRW6" s="231"/>
      <c r="HRX6" s="231"/>
      <c r="HRY6" s="231"/>
      <c r="HRZ6" s="231"/>
      <c r="HSA6" s="231"/>
      <c r="HSB6" s="231"/>
      <c r="HSC6" s="231"/>
      <c r="HSD6" s="231"/>
      <c r="HSE6" s="231"/>
      <c r="HSF6" s="231"/>
      <c r="HSG6" s="231"/>
      <c r="HSH6" s="231"/>
      <c r="HSI6" s="231"/>
      <c r="HSJ6" s="231"/>
      <c r="HSK6" s="231"/>
      <c r="HSL6" s="231"/>
      <c r="HSM6" s="231"/>
      <c r="HSN6" s="231"/>
      <c r="HSO6" s="231"/>
      <c r="HSP6" s="231"/>
      <c r="HSQ6" s="231"/>
      <c r="HSR6" s="231"/>
      <c r="HSS6" s="231"/>
      <c r="HST6" s="231"/>
      <c r="HSU6" s="231"/>
      <c r="HSV6" s="231"/>
      <c r="HSW6" s="231"/>
      <c r="HSX6" s="231"/>
      <c r="HSY6" s="231"/>
      <c r="HSZ6" s="231"/>
      <c r="HTA6" s="231"/>
      <c r="HTB6" s="231"/>
      <c r="HTC6" s="231"/>
      <c r="HTD6" s="231"/>
      <c r="HTE6" s="231"/>
      <c r="HTF6" s="231"/>
      <c r="HTG6" s="231"/>
      <c r="HTH6" s="231"/>
      <c r="HTI6" s="231"/>
      <c r="HTJ6" s="231"/>
      <c r="HTK6" s="231"/>
      <c r="HTL6" s="231"/>
      <c r="HTM6" s="231"/>
      <c r="HTN6" s="231"/>
      <c r="HTO6" s="231"/>
      <c r="HTP6" s="231"/>
      <c r="HTQ6" s="231"/>
      <c r="HTR6" s="231"/>
      <c r="HTS6" s="231"/>
      <c r="HTT6" s="231"/>
      <c r="HTU6" s="231"/>
      <c r="HTV6" s="231"/>
      <c r="HTW6" s="231"/>
      <c r="HTX6" s="231"/>
      <c r="HTY6" s="231"/>
      <c r="HTZ6" s="231"/>
      <c r="HUA6" s="231"/>
      <c r="HUB6" s="231"/>
      <c r="HUC6" s="231"/>
      <c r="HUD6" s="231"/>
      <c r="HUE6" s="231"/>
      <c r="HUF6" s="231"/>
      <c r="HUG6" s="231"/>
      <c r="HUH6" s="231"/>
      <c r="HUI6" s="231"/>
      <c r="HUJ6" s="231"/>
      <c r="HUK6" s="231"/>
      <c r="HUL6" s="231"/>
      <c r="HUM6" s="231"/>
      <c r="HUN6" s="231"/>
      <c r="HUO6" s="231"/>
      <c r="HUP6" s="231"/>
      <c r="HUQ6" s="231"/>
      <c r="HUR6" s="231"/>
      <c r="HUS6" s="231"/>
      <c r="HUT6" s="231"/>
      <c r="HUU6" s="231"/>
      <c r="HUV6" s="231"/>
      <c r="HUW6" s="231"/>
      <c r="HUX6" s="231"/>
      <c r="HUY6" s="231"/>
      <c r="HUZ6" s="231"/>
      <c r="HVA6" s="231"/>
      <c r="HVB6" s="231"/>
      <c r="HVC6" s="231"/>
      <c r="HVD6" s="231"/>
      <c r="HVE6" s="231"/>
      <c r="HVF6" s="231"/>
      <c r="HVG6" s="231"/>
      <c r="HVH6" s="231"/>
      <c r="HVI6" s="231"/>
      <c r="HVJ6" s="231"/>
      <c r="HVK6" s="231"/>
      <c r="HVL6" s="231"/>
      <c r="HVM6" s="231"/>
      <c r="HVN6" s="231"/>
      <c r="HVO6" s="231"/>
      <c r="HVP6" s="231"/>
      <c r="HVQ6" s="231"/>
      <c r="HVR6" s="231"/>
      <c r="HVS6" s="231"/>
      <c r="HVT6" s="231"/>
      <c r="HVU6" s="231"/>
      <c r="HVV6" s="231"/>
      <c r="HVW6" s="231"/>
      <c r="HVX6" s="231"/>
      <c r="HVY6" s="231"/>
      <c r="HVZ6" s="231"/>
      <c r="HWA6" s="231"/>
      <c r="HWB6" s="231"/>
      <c r="HWC6" s="231"/>
      <c r="HWD6" s="231"/>
      <c r="HWE6" s="231"/>
      <c r="HWF6" s="231"/>
      <c r="HWG6" s="231"/>
      <c r="HWH6" s="231"/>
      <c r="HWI6" s="231"/>
      <c r="HWJ6" s="231"/>
      <c r="HWK6" s="231"/>
      <c r="HWL6" s="231"/>
      <c r="HWM6" s="231"/>
      <c r="HWN6" s="231"/>
      <c r="HWO6" s="231"/>
      <c r="HWP6" s="231"/>
      <c r="HWQ6" s="231"/>
      <c r="HWR6" s="231"/>
      <c r="HWS6" s="231"/>
      <c r="HWT6" s="231"/>
      <c r="HWU6" s="231"/>
      <c r="HWV6" s="231"/>
      <c r="HWW6" s="231"/>
      <c r="HWX6" s="231"/>
      <c r="HWY6" s="231"/>
      <c r="HWZ6" s="231"/>
      <c r="HXA6" s="231"/>
      <c r="HXB6" s="231"/>
      <c r="HXC6" s="231"/>
      <c r="HXD6" s="231"/>
      <c r="HXE6" s="231"/>
      <c r="HXF6" s="231"/>
      <c r="HXG6" s="231"/>
      <c r="HXH6" s="231"/>
      <c r="HXI6" s="231"/>
      <c r="HXJ6" s="231"/>
      <c r="HXK6" s="231"/>
      <c r="HXL6" s="231"/>
      <c r="HXM6" s="231"/>
      <c r="HXN6" s="231"/>
      <c r="HXO6" s="231"/>
      <c r="HXP6" s="231"/>
      <c r="HXQ6" s="231"/>
      <c r="HXR6" s="231"/>
      <c r="HXS6" s="231"/>
      <c r="HXT6" s="231"/>
      <c r="HXU6" s="231"/>
      <c r="HXV6" s="231"/>
      <c r="HXW6" s="231"/>
      <c r="HXX6" s="231"/>
      <c r="HXY6" s="231"/>
      <c r="HXZ6" s="231"/>
      <c r="HYA6" s="231"/>
      <c r="HYB6" s="231"/>
      <c r="HYC6" s="231"/>
      <c r="HYD6" s="231"/>
      <c r="HYE6" s="231"/>
      <c r="HYF6" s="231"/>
      <c r="HYG6" s="231"/>
      <c r="HYH6" s="231"/>
      <c r="HYI6" s="231"/>
      <c r="HYJ6" s="231"/>
      <c r="HYK6" s="231"/>
      <c r="HYL6" s="231"/>
      <c r="HYM6" s="231"/>
      <c r="HYN6" s="231"/>
      <c r="HYO6" s="231"/>
      <c r="HYP6" s="231"/>
      <c r="HYQ6" s="231"/>
      <c r="HYR6" s="231"/>
      <c r="HYS6" s="231"/>
      <c r="HYT6" s="231"/>
      <c r="HYU6" s="231"/>
      <c r="HYV6" s="231"/>
      <c r="HYW6" s="231"/>
      <c r="HYX6" s="231"/>
      <c r="HYY6" s="231"/>
      <c r="HYZ6" s="231"/>
      <c r="HZA6" s="231"/>
      <c r="HZB6" s="231"/>
      <c r="HZC6" s="231"/>
      <c r="HZD6" s="231"/>
      <c r="HZE6" s="231"/>
      <c r="HZF6" s="231"/>
      <c r="HZG6" s="231"/>
      <c r="HZH6" s="231"/>
      <c r="HZI6" s="231"/>
      <c r="HZJ6" s="231"/>
      <c r="HZK6" s="231"/>
      <c r="HZL6" s="231"/>
      <c r="HZM6" s="231"/>
      <c r="HZN6" s="231"/>
      <c r="HZO6" s="231"/>
      <c r="HZP6" s="231"/>
      <c r="HZQ6" s="231"/>
      <c r="HZR6" s="231"/>
      <c r="HZS6" s="231"/>
      <c r="HZT6" s="231"/>
      <c r="HZU6" s="231"/>
      <c r="HZV6" s="231"/>
      <c r="HZW6" s="231"/>
      <c r="HZX6" s="231"/>
      <c r="HZY6" s="231"/>
      <c r="HZZ6" s="231"/>
      <c r="IAA6" s="231"/>
      <c r="IAB6" s="231"/>
      <c r="IAC6" s="231"/>
      <c r="IAD6" s="231"/>
      <c r="IAE6" s="231"/>
      <c r="IAF6" s="231"/>
      <c r="IAG6" s="231"/>
      <c r="IAH6" s="231"/>
      <c r="IAI6" s="231"/>
      <c r="IAJ6" s="231"/>
      <c r="IAK6" s="231"/>
      <c r="IAL6" s="231"/>
      <c r="IAM6" s="231"/>
      <c r="IAN6" s="231"/>
      <c r="IAO6" s="231"/>
      <c r="IAP6" s="231"/>
      <c r="IAQ6" s="231"/>
      <c r="IAR6" s="231"/>
      <c r="IAS6" s="231"/>
      <c r="IAT6" s="231"/>
      <c r="IAU6" s="231"/>
      <c r="IAV6" s="231"/>
      <c r="IAW6" s="231"/>
      <c r="IAX6" s="231"/>
      <c r="IAY6" s="231"/>
      <c r="IAZ6" s="231"/>
      <c r="IBA6" s="231"/>
      <c r="IBB6" s="231"/>
      <c r="IBC6" s="231"/>
      <c r="IBD6" s="231"/>
      <c r="IBE6" s="231"/>
      <c r="IBF6" s="231"/>
      <c r="IBG6" s="231"/>
      <c r="IBH6" s="231"/>
      <c r="IBI6" s="231"/>
      <c r="IBJ6" s="231"/>
      <c r="IBK6" s="231"/>
      <c r="IBL6" s="231"/>
      <c r="IBM6" s="231"/>
      <c r="IBN6" s="231"/>
      <c r="IBO6" s="231"/>
      <c r="IBP6" s="231"/>
      <c r="IBQ6" s="231"/>
      <c r="IBR6" s="231"/>
      <c r="IBS6" s="231"/>
      <c r="IBT6" s="231"/>
      <c r="IBU6" s="231"/>
      <c r="IBV6" s="231"/>
      <c r="IBW6" s="231"/>
      <c r="IBX6" s="231"/>
      <c r="IBY6" s="231"/>
      <c r="IBZ6" s="231"/>
      <c r="ICA6" s="231"/>
      <c r="ICB6" s="231"/>
      <c r="ICC6" s="231"/>
      <c r="ICD6" s="231"/>
      <c r="ICE6" s="231"/>
      <c r="ICF6" s="231"/>
      <c r="ICG6" s="231"/>
      <c r="ICH6" s="231"/>
      <c r="ICI6" s="231"/>
      <c r="ICJ6" s="231"/>
      <c r="ICK6" s="231"/>
      <c r="ICL6" s="231"/>
      <c r="ICM6" s="231"/>
      <c r="ICN6" s="231"/>
      <c r="ICO6" s="231"/>
      <c r="ICP6" s="231"/>
      <c r="ICQ6" s="231"/>
      <c r="ICR6" s="231"/>
      <c r="ICS6" s="231"/>
      <c r="ICT6" s="231"/>
      <c r="ICU6" s="231"/>
      <c r="ICV6" s="231"/>
      <c r="ICW6" s="231"/>
      <c r="ICX6" s="231"/>
      <c r="ICY6" s="231"/>
      <c r="ICZ6" s="231"/>
      <c r="IDA6" s="231"/>
      <c r="IDB6" s="231"/>
      <c r="IDC6" s="231"/>
      <c r="IDD6" s="231"/>
      <c r="IDE6" s="231"/>
      <c r="IDF6" s="231"/>
      <c r="IDG6" s="231"/>
      <c r="IDH6" s="231"/>
      <c r="IDI6" s="231"/>
      <c r="IDJ6" s="231"/>
      <c r="IDK6" s="231"/>
      <c r="IDL6" s="231"/>
      <c r="IDM6" s="231"/>
      <c r="IDN6" s="231"/>
      <c r="IDO6" s="231"/>
      <c r="IDP6" s="231"/>
      <c r="IDQ6" s="231"/>
      <c r="IDR6" s="231"/>
      <c r="IDS6" s="231"/>
      <c r="IDT6" s="231"/>
      <c r="IDU6" s="231"/>
      <c r="IDV6" s="231"/>
      <c r="IDW6" s="231"/>
      <c r="IDX6" s="231"/>
      <c r="IDY6" s="231"/>
      <c r="IDZ6" s="231"/>
      <c r="IEA6" s="231"/>
      <c r="IEB6" s="231"/>
      <c r="IEC6" s="231"/>
      <c r="IED6" s="231"/>
      <c r="IEE6" s="231"/>
      <c r="IEF6" s="231"/>
      <c r="IEG6" s="231"/>
      <c r="IEH6" s="231"/>
      <c r="IEI6" s="231"/>
      <c r="IEJ6" s="231"/>
      <c r="IEK6" s="231"/>
      <c r="IEL6" s="231"/>
      <c r="IEM6" s="231"/>
      <c r="IEN6" s="231"/>
      <c r="IEO6" s="231"/>
      <c r="IEP6" s="231"/>
      <c r="IEQ6" s="231"/>
      <c r="IER6" s="231"/>
      <c r="IES6" s="231"/>
      <c r="IET6" s="231"/>
      <c r="IEU6" s="231"/>
      <c r="IEV6" s="231"/>
      <c r="IEW6" s="231"/>
      <c r="IEX6" s="231"/>
      <c r="IEY6" s="231"/>
      <c r="IEZ6" s="231"/>
      <c r="IFA6" s="231"/>
      <c r="IFB6" s="231"/>
      <c r="IFC6" s="231"/>
      <c r="IFD6" s="231"/>
      <c r="IFE6" s="231"/>
      <c r="IFF6" s="231"/>
      <c r="IFG6" s="231"/>
      <c r="IFH6" s="231"/>
      <c r="IFI6" s="231"/>
      <c r="IFJ6" s="231"/>
      <c r="IFK6" s="231"/>
      <c r="IFL6" s="231"/>
      <c r="IFM6" s="231"/>
      <c r="IFN6" s="231"/>
      <c r="IFO6" s="231"/>
      <c r="IFP6" s="231"/>
      <c r="IFQ6" s="231"/>
      <c r="IFR6" s="231"/>
      <c r="IFS6" s="231"/>
      <c r="IFT6" s="231"/>
      <c r="IFU6" s="231"/>
      <c r="IFV6" s="231"/>
      <c r="IFW6" s="231"/>
      <c r="IFX6" s="231"/>
      <c r="IFY6" s="231"/>
      <c r="IFZ6" s="231"/>
      <c r="IGA6" s="231"/>
      <c r="IGB6" s="231"/>
      <c r="IGC6" s="231"/>
      <c r="IGD6" s="231"/>
      <c r="IGE6" s="231"/>
      <c r="IGF6" s="231"/>
      <c r="IGG6" s="231"/>
      <c r="IGH6" s="231"/>
      <c r="IGI6" s="231"/>
      <c r="IGJ6" s="231"/>
      <c r="IGK6" s="231"/>
      <c r="IGL6" s="231"/>
      <c r="IGM6" s="231"/>
      <c r="IGN6" s="231"/>
      <c r="IGO6" s="231"/>
      <c r="IGP6" s="231"/>
      <c r="IGQ6" s="231"/>
      <c r="IGR6" s="231"/>
      <c r="IGS6" s="231"/>
      <c r="IGT6" s="231"/>
      <c r="IGU6" s="231"/>
      <c r="IGV6" s="231"/>
      <c r="IGW6" s="231"/>
      <c r="IGX6" s="231"/>
      <c r="IGY6" s="231"/>
      <c r="IGZ6" s="231"/>
      <c r="IHA6" s="231"/>
      <c r="IHB6" s="231"/>
      <c r="IHC6" s="231"/>
      <c r="IHD6" s="231"/>
      <c r="IHE6" s="231"/>
      <c r="IHF6" s="231"/>
      <c r="IHG6" s="231"/>
      <c r="IHH6" s="231"/>
      <c r="IHI6" s="231"/>
      <c r="IHJ6" s="231"/>
      <c r="IHK6" s="231"/>
      <c r="IHL6" s="231"/>
      <c r="IHM6" s="231"/>
      <c r="IHN6" s="231"/>
      <c r="IHO6" s="231"/>
      <c r="IHP6" s="231"/>
      <c r="IHQ6" s="231"/>
      <c r="IHR6" s="231"/>
      <c r="IHS6" s="231"/>
      <c r="IHT6" s="231"/>
      <c r="IHU6" s="231"/>
      <c r="IHV6" s="231"/>
      <c r="IHW6" s="231"/>
      <c r="IHX6" s="231"/>
      <c r="IHY6" s="231"/>
      <c r="IHZ6" s="231"/>
      <c r="IIA6" s="231"/>
      <c r="IIB6" s="231"/>
      <c r="IIC6" s="231"/>
      <c r="IID6" s="231"/>
      <c r="IIE6" s="231"/>
      <c r="IIF6" s="231"/>
      <c r="IIG6" s="231"/>
      <c r="IIH6" s="231"/>
      <c r="III6" s="231"/>
      <c r="IIJ6" s="231"/>
      <c r="IIK6" s="231"/>
      <c r="IIL6" s="231"/>
      <c r="IIM6" s="231"/>
      <c r="IIN6" s="231"/>
      <c r="IIO6" s="231"/>
      <c r="IIP6" s="231"/>
      <c r="IIQ6" s="231"/>
      <c r="IIR6" s="231"/>
      <c r="IIS6" s="231"/>
      <c r="IIT6" s="231"/>
      <c r="IIU6" s="231"/>
      <c r="IIV6" s="231"/>
      <c r="IIW6" s="231"/>
      <c r="IIX6" s="231"/>
      <c r="IIY6" s="231"/>
      <c r="IIZ6" s="231"/>
      <c r="IJA6" s="231"/>
      <c r="IJB6" s="231"/>
      <c r="IJC6" s="231"/>
      <c r="IJD6" s="231"/>
      <c r="IJE6" s="231"/>
      <c r="IJF6" s="231"/>
      <c r="IJG6" s="231"/>
      <c r="IJH6" s="231"/>
      <c r="IJI6" s="231"/>
      <c r="IJJ6" s="231"/>
      <c r="IJK6" s="231"/>
      <c r="IJL6" s="231"/>
      <c r="IJM6" s="231"/>
      <c r="IJN6" s="231"/>
      <c r="IJO6" s="231"/>
      <c r="IJP6" s="231"/>
      <c r="IJQ6" s="231"/>
      <c r="IJR6" s="231"/>
      <c r="IJS6" s="231"/>
      <c r="IJT6" s="231"/>
      <c r="IJU6" s="231"/>
      <c r="IJV6" s="231"/>
      <c r="IJW6" s="231"/>
      <c r="IJX6" s="231"/>
      <c r="IJY6" s="231"/>
      <c r="IJZ6" s="231"/>
      <c r="IKA6" s="231"/>
      <c r="IKB6" s="231"/>
      <c r="IKC6" s="231"/>
      <c r="IKD6" s="231"/>
      <c r="IKE6" s="231"/>
      <c r="IKF6" s="231"/>
      <c r="IKG6" s="231"/>
      <c r="IKH6" s="231"/>
      <c r="IKI6" s="231"/>
      <c r="IKJ6" s="231"/>
      <c r="IKK6" s="231"/>
      <c r="IKL6" s="231"/>
      <c r="IKM6" s="231"/>
      <c r="IKN6" s="231"/>
      <c r="IKO6" s="231"/>
      <c r="IKP6" s="231"/>
      <c r="IKQ6" s="231"/>
      <c r="IKR6" s="231"/>
      <c r="IKS6" s="231"/>
      <c r="IKT6" s="231"/>
      <c r="IKU6" s="231"/>
      <c r="IKV6" s="231"/>
      <c r="IKW6" s="231"/>
      <c r="IKX6" s="231"/>
      <c r="IKY6" s="231"/>
      <c r="IKZ6" s="231"/>
      <c r="ILA6" s="231"/>
      <c r="ILB6" s="231"/>
      <c r="ILC6" s="231"/>
      <c r="ILD6" s="231"/>
      <c r="ILE6" s="231"/>
      <c r="ILF6" s="231"/>
      <c r="ILG6" s="231"/>
      <c r="ILH6" s="231"/>
      <c r="ILI6" s="231"/>
      <c r="ILJ6" s="231"/>
      <c r="ILK6" s="231"/>
      <c r="ILL6" s="231"/>
      <c r="ILM6" s="231"/>
      <c r="ILN6" s="231"/>
      <c r="ILO6" s="231"/>
      <c r="ILP6" s="231"/>
      <c r="ILQ6" s="231"/>
      <c r="ILR6" s="231"/>
      <c r="ILS6" s="231"/>
      <c r="ILT6" s="231"/>
      <c r="ILU6" s="231"/>
      <c r="ILV6" s="231"/>
      <c r="ILW6" s="231"/>
      <c r="ILX6" s="231"/>
      <c r="ILY6" s="231"/>
      <c r="ILZ6" s="231"/>
      <c r="IMA6" s="231"/>
      <c r="IMB6" s="231"/>
      <c r="IMC6" s="231"/>
      <c r="IMD6" s="231"/>
      <c r="IME6" s="231"/>
      <c r="IMF6" s="231"/>
      <c r="IMG6" s="231"/>
      <c r="IMH6" s="231"/>
      <c r="IMI6" s="231"/>
      <c r="IMJ6" s="231"/>
      <c r="IMK6" s="231"/>
      <c r="IML6" s="231"/>
      <c r="IMM6" s="231"/>
      <c r="IMN6" s="231"/>
      <c r="IMO6" s="231"/>
      <c r="IMP6" s="231"/>
      <c r="IMQ6" s="231"/>
      <c r="IMR6" s="231"/>
      <c r="IMS6" s="231"/>
      <c r="IMT6" s="231"/>
      <c r="IMU6" s="231"/>
      <c r="IMV6" s="231"/>
      <c r="IMW6" s="231"/>
      <c r="IMX6" s="231"/>
      <c r="IMY6" s="231"/>
      <c r="IMZ6" s="231"/>
      <c r="INA6" s="231"/>
      <c r="INB6" s="231"/>
      <c r="INC6" s="231"/>
      <c r="IND6" s="231"/>
      <c r="INE6" s="231"/>
      <c r="INF6" s="231"/>
      <c r="ING6" s="231"/>
      <c r="INH6" s="231"/>
      <c r="INI6" s="231"/>
      <c r="INJ6" s="231"/>
      <c r="INK6" s="231"/>
      <c r="INL6" s="231"/>
      <c r="INM6" s="231"/>
      <c r="INN6" s="231"/>
      <c r="INO6" s="231"/>
      <c r="INP6" s="231"/>
      <c r="INQ6" s="231"/>
      <c r="INR6" s="231"/>
      <c r="INS6" s="231"/>
      <c r="INT6" s="231"/>
      <c r="INU6" s="231"/>
      <c r="INV6" s="231"/>
      <c r="INW6" s="231"/>
      <c r="INX6" s="231"/>
      <c r="INY6" s="231"/>
      <c r="INZ6" s="231"/>
      <c r="IOA6" s="231"/>
      <c r="IOB6" s="231"/>
      <c r="IOC6" s="231"/>
      <c r="IOD6" s="231"/>
      <c r="IOE6" s="231"/>
      <c r="IOF6" s="231"/>
      <c r="IOG6" s="231"/>
      <c r="IOH6" s="231"/>
      <c r="IOI6" s="231"/>
      <c r="IOJ6" s="231"/>
      <c r="IOK6" s="231"/>
      <c r="IOL6" s="231"/>
      <c r="IOM6" s="231"/>
      <c r="ION6" s="231"/>
      <c r="IOO6" s="231"/>
      <c r="IOP6" s="231"/>
      <c r="IOQ6" s="231"/>
      <c r="IOR6" s="231"/>
      <c r="IOS6" s="231"/>
      <c r="IOT6" s="231"/>
      <c r="IOU6" s="231"/>
      <c r="IOV6" s="231"/>
      <c r="IOW6" s="231"/>
      <c r="IOX6" s="231"/>
      <c r="IOY6" s="231"/>
      <c r="IOZ6" s="231"/>
      <c r="IPA6" s="231"/>
      <c r="IPB6" s="231"/>
      <c r="IPC6" s="231"/>
      <c r="IPD6" s="231"/>
      <c r="IPE6" s="231"/>
      <c r="IPF6" s="231"/>
      <c r="IPG6" s="231"/>
      <c r="IPH6" s="231"/>
      <c r="IPI6" s="231"/>
      <c r="IPJ6" s="231"/>
      <c r="IPK6" s="231"/>
      <c r="IPL6" s="231"/>
      <c r="IPM6" s="231"/>
      <c r="IPN6" s="231"/>
      <c r="IPO6" s="231"/>
      <c r="IPP6" s="231"/>
      <c r="IPQ6" s="231"/>
      <c r="IPR6" s="231"/>
      <c r="IPS6" s="231"/>
      <c r="IPT6" s="231"/>
      <c r="IPU6" s="231"/>
      <c r="IPV6" s="231"/>
      <c r="IPW6" s="231"/>
      <c r="IPX6" s="231"/>
      <c r="IPY6" s="231"/>
      <c r="IPZ6" s="231"/>
      <c r="IQA6" s="231"/>
      <c r="IQB6" s="231"/>
      <c r="IQC6" s="231"/>
      <c r="IQD6" s="231"/>
      <c r="IQE6" s="231"/>
      <c r="IQF6" s="231"/>
      <c r="IQG6" s="231"/>
      <c r="IQH6" s="231"/>
      <c r="IQI6" s="231"/>
      <c r="IQJ6" s="231"/>
      <c r="IQK6" s="231"/>
      <c r="IQL6" s="231"/>
      <c r="IQM6" s="231"/>
      <c r="IQN6" s="231"/>
      <c r="IQO6" s="231"/>
      <c r="IQP6" s="231"/>
      <c r="IQQ6" s="231"/>
      <c r="IQR6" s="231"/>
      <c r="IQS6" s="231"/>
      <c r="IQT6" s="231"/>
      <c r="IQU6" s="231"/>
      <c r="IQV6" s="231"/>
      <c r="IQW6" s="231"/>
      <c r="IQX6" s="231"/>
      <c r="IQY6" s="231"/>
      <c r="IQZ6" s="231"/>
      <c r="IRA6" s="231"/>
      <c r="IRB6" s="231"/>
      <c r="IRC6" s="231"/>
      <c r="IRD6" s="231"/>
      <c r="IRE6" s="231"/>
      <c r="IRF6" s="231"/>
      <c r="IRG6" s="231"/>
      <c r="IRH6" s="231"/>
      <c r="IRI6" s="231"/>
      <c r="IRJ6" s="231"/>
      <c r="IRK6" s="231"/>
      <c r="IRL6" s="231"/>
      <c r="IRM6" s="231"/>
      <c r="IRN6" s="231"/>
      <c r="IRO6" s="231"/>
      <c r="IRP6" s="231"/>
      <c r="IRQ6" s="231"/>
      <c r="IRR6" s="231"/>
      <c r="IRS6" s="231"/>
      <c r="IRT6" s="231"/>
      <c r="IRU6" s="231"/>
      <c r="IRV6" s="231"/>
      <c r="IRW6" s="231"/>
      <c r="IRX6" s="231"/>
      <c r="IRY6" s="231"/>
      <c r="IRZ6" s="231"/>
      <c r="ISA6" s="231"/>
      <c r="ISB6" s="231"/>
      <c r="ISC6" s="231"/>
      <c r="ISD6" s="231"/>
      <c r="ISE6" s="231"/>
      <c r="ISF6" s="231"/>
      <c r="ISG6" s="231"/>
      <c r="ISH6" s="231"/>
      <c r="ISI6" s="231"/>
      <c r="ISJ6" s="231"/>
      <c r="ISK6" s="231"/>
      <c r="ISL6" s="231"/>
      <c r="ISM6" s="231"/>
      <c r="ISN6" s="231"/>
      <c r="ISO6" s="231"/>
      <c r="ISP6" s="231"/>
      <c r="ISQ6" s="231"/>
      <c r="ISR6" s="231"/>
      <c r="ISS6" s="231"/>
      <c r="IST6" s="231"/>
      <c r="ISU6" s="231"/>
      <c r="ISV6" s="231"/>
      <c r="ISW6" s="231"/>
      <c r="ISX6" s="231"/>
      <c r="ISY6" s="231"/>
      <c r="ISZ6" s="231"/>
      <c r="ITA6" s="231"/>
      <c r="ITB6" s="231"/>
      <c r="ITC6" s="231"/>
      <c r="ITD6" s="231"/>
      <c r="ITE6" s="231"/>
      <c r="ITF6" s="231"/>
      <c r="ITG6" s="231"/>
      <c r="ITH6" s="231"/>
      <c r="ITI6" s="231"/>
      <c r="ITJ6" s="231"/>
      <c r="ITK6" s="231"/>
      <c r="ITL6" s="231"/>
      <c r="ITM6" s="231"/>
      <c r="ITN6" s="231"/>
      <c r="ITO6" s="231"/>
      <c r="ITP6" s="231"/>
      <c r="ITQ6" s="231"/>
      <c r="ITR6" s="231"/>
      <c r="ITS6" s="231"/>
      <c r="ITT6" s="231"/>
      <c r="ITU6" s="231"/>
      <c r="ITV6" s="231"/>
      <c r="ITW6" s="231"/>
      <c r="ITX6" s="231"/>
      <c r="ITY6" s="231"/>
      <c r="ITZ6" s="231"/>
      <c r="IUA6" s="231"/>
      <c r="IUB6" s="231"/>
      <c r="IUC6" s="231"/>
      <c r="IUD6" s="231"/>
      <c r="IUE6" s="231"/>
      <c r="IUF6" s="231"/>
      <c r="IUG6" s="231"/>
      <c r="IUH6" s="231"/>
      <c r="IUI6" s="231"/>
      <c r="IUJ6" s="231"/>
      <c r="IUK6" s="231"/>
      <c r="IUL6" s="231"/>
      <c r="IUM6" s="231"/>
      <c r="IUN6" s="231"/>
      <c r="IUO6" s="231"/>
      <c r="IUP6" s="231"/>
      <c r="IUQ6" s="231"/>
      <c r="IUR6" s="231"/>
      <c r="IUS6" s="231"/>
      <c r="IUT6" s="231"/>
      <c r="IUU6" s="231"/>
      <c r="IUV6" s="231"/>
      <c r="IUW6" s="231"/>
      <c r="IUX6" s="231"/>
      <c r="IUY6" s="231"/>
      <c r="IUZ6" s="231"/>
      <c r="IVA6" s="231"/>
      <c r="IVB6" s="231"/>
      <c r="IVC6" s="231"/>
      <c r="IVD6" s="231"/>
      <c r="IVE6" s="231"/>
      <c r="IVF6" s="231"/>
      <c r="IVG6" s="231"/>
      <c r="IVH6" s="231"/>
      <c r="IVI6" s="231"/>
      <c r="IVJ6" s="231"/>
      <c r="IVK6" s="231"/>
      <c r="IVL6" s="231"/>
      <c r="IVM6" s="231"/>
      <c r="IVN6" s="231"/>
      <c r="IVO6" s="231"/>
      <c r="IVP6" s="231"/>
      <c r="IVQ6" s="231"/>
      <c r="IVR6" s="231"/>
      <c r="IVS6" s="231"/>
      <c r="IVT6" s="231"/>
      <c r="IVU6" s="231"/>
      <c r="IVV6" s="231"/>
      <c r="IVW6" s="231"/>
      <c r="IVX6" s="231"/>
      <c r="IVY6" s="231"/>
      <c r="IVZ6" s="231"/>
      <c r="IWA6" s="231"/>
      <c r="IWB6" s="231"/>
      <c r="IWC6" s="231"/>
      <c r="IWD6" s="231"/>
      <c r="IWE6" s="231"/>
      <c r="IWF6" s="231"/>
      <c r="IWG6" s="231"/>
      <c r="IWH6" s="231"/>
      <c r="IWI6" s="231"/>
      <c r="IWJ6" s="231"/>
      <c r="IWK6" s="231"/>
      <c r="IWL6" s="231"/>
      <c r="IWM6" s="231"/>
      <c r="IWN6" s="231"/>
      <c r="IWO6" s="231"/>
      <c r="IWP6" s="231"/>
      <c r="IWQ6" s="231"/>
      <c r="IWR6" s="231"/>
      <c r="IWS6" s="231"/>
      <c r="IWT6" s="231"/>
      <c r="IWU6" s="231"/>
      <c r="IWV6" s="231"/>
      <c r="IWW6" s="231"/>
      <c r="IWX6" s="231"/>
      <c r="IWY6" s="231"/>
      <c r="IWZ6" s="231"/>
      <c r="IXA6" s="231"/>
      <c r="IXB6" s="231"/>
      <c r="IXC6" s="231"/>
      <c r="IXD6" s="231"/>
      <c r="IXE6" s="231"/>
      <c r="IXF6" s="231"/>
      <c r="IXG6" s="231"/>
      <c r="IXH6" s="231"/>
      <c r="IXI6" s="231"/>
      <c r="IXJ6" s="231"/>
      <c r="IXK6" s="231"/>
      <c r="IXL6" s="231"/>
      <c r="IXM6" s="231"/>
      <c r="IXN6" s="231"/>
      <c r="IXO6" s="231"/>
      <c r="IXP6" s="231"/>
      <c r="IXQ6" s="231"/>
      <c r="IXR6" s="231"/>
      <c r="IXS6" s="231"/>
      <c r="IXT6" s="231"/>
      <c r="IXU6" s="231"/>
      <c r="IXV6" s="231"/>
      <c r="IXW6" s="231"/>
      <c r="IXX6" s="231"/>
      <c r="IXY6" s="231"/>
      <c r="IXZ6" s="231"/>
      <c r="IYA6" s="231"/>
      <c r="IYB6" s="231"/>
      <c r="IYC6" s="231"/>
      <c r="IYD6" s="231"/>
      <c r="IYE6" s="231"/>
      <c r="IYF6" s="231"/>
      <c r="IYG6" s="231"/>
      <c r="IYH6" s="231"/>
      <c r="IYI6" s="231"/>
      <c r="IYJ6" s="231"/>
      <c r="IYK6" s="231"/>
      <c r="IYL6" s="231"/>
      <c r="IYM6" s="231"/>
      <c r="IYN6" s="231"/>
      <c r="IYO6" s="231"/>
      <c r="IYP6" s="231"/>
      <c r="IYQ6" s="231"/>
      <c r="IYR6" s="231"/>
      <c r="IYS6" s="231"/>
      <c r="IYT6" s="231"/>
      <c r="IYU6" s="231"/>
      <c r="IYV6" s="231"/>
      <c r="IYW6" s="231"/>
      <c r="IYX6" s="231"/>
      <c r="IYY6" s="231"/>
      <c r="IYZ6" s="231"/>
      <c r="IZA6" s="231"/>
      <c r="IZB6" s="231"/>
      <c r="IZC6" s="231"/>
      <c r="IZD6" s="231"/>
      <c r="IZE6" s="231"/>
      <c r="IZF6" s="231"/>
      <c r="IZG6" s="231"/>
      <c r="IZH6" s="231"/>
      <c r="IZI6" s="231"/>
      <c r="IZJ6" s="231"/>
      <c r="IZK6" s="231"/>
      <c r="IZL6" s="231"/>
      <c r="IZM6" s="231"/>
      <c r="IZN6" s="231"/>
      <c r="IZO6" s="231"/>
      <c r="IZP6" s="231"/>
      <c r="IZQ6" s="231"/>
      <c r="IZR6" s="231"/>
      <c r="IZS6" s="231"/>
      <c r="IZT6" s="231"/>
      <c r="IZU6" s="231"/>
      <c r="IZV6" s="231"/>
      <c r="IZW6" s="231"/>
      <c r="IZX6" s="231"/>
      <c r="IZY6" s="231"/>
      <c r="IZZ6" s="231"/>
      <c r="JAA6" s="231"/>
      <c r="JAB6" s="231"/>
      <c r="JAC6" s="231"/>
      <c r="JAD6" s="231"/>
      <c r="JAE6" s="231"/>
      <c r="JAF6" s="231"/>
      <c r="JAG6" s="231"/>
      <c r="JAH6" s="231"/>
      <c r="JAI6" s="231"/>
      <c r="JAJ6" s="231"/>
      <c r="JAK6" s="231"/>
      <c r="JAL6" s="231"/>
      <c r="JAM6" s="231"/>
      <c r="JAN6" s="231"/>
      <c r="JAO6" s="231"/>
      <c r="JAP6" s="231"/>
      <c r="JAQ6" s="231"/>
      <c r="JAR6" s="231"/>
      <c r="JAS6" s="231"/>
      <c r="JAT6" s="231"/>
      <c r="JAU6" s="231"/>
      <c r="JAV6" s="231"/>
      <c r="JAW6" s="231"/>
      <c r="JAX6" s="231"/>
      <c r="JAY6" s="231"/>
      <c r="JAZ6" s="231"/>
      <c r="JBA6" s="231"/>
      <c r="JBB6" s="231"/>
      <c r="JBC6" s="231"/>
      <c r="JBD6" s="231"/>
      <c r="JBE6" s="231"/>
      <c r="JBF6" s="231"/>
      <c r="JBG6" s="231"/>
      <c r="JBH6" s="231"/>
      <c r="JBI6" s="231"/>
      <c r="JBJ6" s="231"/>
      <c r="JBK6" s="231"/>
      <c r="JBL6" s="231"/>
      <c r="JBM6" s="231"/>
      <c r="JBN6" s="231"/>
      <c r="JBO6" s="231"/>
      <c r="JBP6" s="231"/>
      <c r="JBQ6" s="231"/>
      <c r="JBR6" s="231"/>
      <c r="JBS6" s="231"/>
      <c r="JBT6" s="231"/>
      <c r="JBU6" s="231"/>
      <c r="JBV6" s="231"/>
      <c r="JBW6" s="231"/>
      <c r="JBX6" s="231"/>
      <c r="JBY6" s="231"/>
      <c r="JBZ6" s="231"/>
      <c r="JCA6" s="231"/>
      <c r="JCB6" s="231"/>
      <c r="JCC6" s="231"/>
      <c r="JCD6" s="231"/>
      <c r="JCE6" s="231"/>
      <c r="JCF6" s="231"/>
      <c r="JCG6" s="231"/>
      <c r="JCH6" s="231"/>
      <c r="JCI6" s="231"/>
      <c r="JCJ6" s="231"/>
      <c r="JCK6" s="231"/>
      <c r="JCL6" s="231"/>
      <c r="JCM6" s="231"/>
      <c r="JCN6" s="231"/>
      <c r="JCO6" s="231"/>
      <c r="JCP6" s="231"/>
      <c r="JCQ6" s="231"/>
      <c r="JCR6" s="231"/>
      <c r="JCS6" s="231"/>
      <c r="JCT6" s="231"/>
      <c r="JCU6" s="231"/>
      <c r="JCV6" s="231"/>
      <c r="JCW6" s="231"/>
      <c r="JCX6" s="231"/>
      <c r="JCY6" s="231"/>
      <c r="JCZ6" s="231"/>
      <c r="JDA6" s="231"/>
      <c r="JDB6" s="231"/>
      <c r="JDC6" s="231"/>
      <c r="JDD6" s="231"/>
      <c r="JDE6" s="231"/>
      <c r="JDF6" s="231"/>
      <c r="JDG6" s="231"/>
      <c r="JDH6" s="231"/>
      <c r="JDI6" s="231"/>
      <c r="JDJ6" s="231"/>
      <c r="JDK6" s="231"/>
      <c r="JDL6" s="231"/>
      <c r="JDM6" s="231"/>
      <c r="JDN6" s="231"/>
      <c r="JDO6" s="231"/>
      <c r="JDP6" s="231"/>
      <c r="JDQ6" s="231"/>
      <c r="JDR6" s="231"/>
      <c r="JDS6" s="231"/>
      <c r="JDT6" s="231"/>
      <c r="JDU6" s="231"/>
      <c r="JDV6" s="231"/>
      <c r="JDW6" s="231"/>
      <c r="JDX6" s="231"/>
      <c r="JDY6" s="231"/>
      <c r="JDZ6" s="231"/>
      <c r="JEA6" s="231"/>
      <c r="JEB6" s="231"/>
      <c r="JEC6" s="231"/>
      <c r="JED6" s="231"/>
      <c r="JEE6" s="231"/>
      <c r="JEF6" s="231"/>
      <c r="JEG6" s="231"/>
      <c r="JEH6" s="231"/>
      <c r="JEI6" s="231"/>
      <c r="JEJ6" s="231"/>
      <c r="JEK6" s="231"/>
      <c r="JEL6" s="231"/>
      <c r="JEM6" s="231"/>
      <c r="JEN6" s="231"/>
      <c r="JEO6" s="231"/>
      <c r="JEP6" s="231"/>
      <c r="JEQ6" s="231"/>
      <c r="JER6" s="231"/>
      <c r="JES6" s="231"/>
      <c r="JET6" s="231"/>
      <c r="JEU6" s="231"/>
      <c r="JEV6" s="231"/>
      <c r="JEW6" s="231"/>
      <c r="JEX6" s="231"/>
      <c r="JEY6" s="231"/>
      <c r="JEZ6" s="231"/>
      <c r="JFA6" s="231"/>
      <c r="JFB6" s="231"/>
      <c r="JFC6" s="231"/>
      <c r="JFD6" s="231"/>
      <c r="JFE6" s="231"/>
      <c r="JFF6" s="231"/>
      <c r="JFG6" s="231"/>
      <c r="JFH6" s="231"/>
      <c r="JFI6" s="231"/>
      <c r="JFJ6" s="231"/>
      <c r="JFK6" s="231"/>
      <c r="JFL6" s="231"/>
      <c r="JFM6" s="231"/>
      <c r="JFN6" s="231"/>
      <c r="JFO6" s="231"/>
      <c r="JFP6" s="231"/>
      <c r="JFQ6" s="231"/>
      <c r="JFR6" s="231"/>
      <c r="JFS6" s="231"/>
      <c r="JFT6" s="231"/>
      <c r="JFU6" s="231"/>
      <c r="JFV6" s="231"/>
      <c r="JFW6" s="231"/>
      <c r="JFX6" s="231"/>
      <c r="JFY6" s="231"/>
      <c r="JFZ6" s="231"/>
      <c r="JGA6" s="231"/>
      <c r="JGB6" s="231"/>
      <c r="JGC6" s="231"/>
      <c r="JGD6" s="231"/>
      <c r="JGE6" s="231"/>
      <c r="JGF6" s="231"/>
      <c r="JGG6" s="231"/>
      <c r="JGH6" s="231"/>
      <c r="JGI6" s="231"/>
      <c r="JGJ6" s="231"/>
      <c r="JGK6" s="231"/>
      <c r="JGL6" s="231"/>
      <c r="JGM6" s="231"/>
      <c r="JGN6" s="231"/>
      <c r="JGO6" s="231"/>
      <c r="JGP6" s="231"/>
      <c r="JGQ6" s="231"/>
      <c r="JGR6" s="231"/>
      <c r="JGS6" s="231"/>
      <c r="JGT6" s="231"/>
      <c r="JGU6" s="231"/>
      <c r="JGV6" s="231"/>
      <c r="JGW6" s="231"/>
      <c r="JGX6" s="231"/>
      <c r="JGY6" s="231"/>
      <c r="JGZ6" s="231"/>
      <c r="JHA6" s="231"/>
      <c r="JHB6" s="231"/>
      <c r="JHC6" s="231"/>
      <c r="JHD6" s="231"/>
      <c r="JHE6" s="231"/>
      <c r="JHF6" s="231"/>
      <c r="JHG6" s="231"/>
      <c r="JHH6" s="231"/>
      <c r="JHI6" s="231"/>
      <c r="JHJ6" s="231"/>
      <c r="JHK6" s="231"/>
      <c r="JHL6" s="231"/>
      <c r="JHM6" s="231"/>
      <c r="JHN6" s="231"/>
      <c r="JHO6" s="231"/>
      <c r="JHP6" s="231"/>
      <c r="JHQ6" s="231"/>
      <c r="JHR6" s="231"/>
      <c r="JHS6" s="231"/>
      <c r="JHT6" s="231"/>
      <c r="JHU6" s="231"/>
      <c r="JHV6" s="231"/>
      <c r="JHW6" s="231"/>
      <c r="JHX6" s="231"/>
      <c r="JHY6" s="231"/>
      <c r="JHZ6" s="231"/>
      <c r="JIA6" s="231"/>
      <c r="JIB6" s="231"/>
      <c r="JIC6" s="231"/>
      <c r="JID6" s="231"/>
      <c r="JIE6" s="231"/>
      <c r="JIF6" s="231"/>
      <c r="JIG6" s="231"/>
      <c r="JIH6" s="231"/>
      <c r="JII6" s="231"/>
      <c r="JIJ6" s="231"/>
      <c r="JIK6" s="231"/>
      <c r="JIL6" s="231"/>
      <c r="JIM6" s="231"/>
      <c r="JIN6" s="231"/>
      <c r="JIO6" s="231"/>
      <c r="JIP6" s="231"/>
      <c r="JIQ6" s="231"/>
      <c r="JIR6" s="231"/>
      <c r="JIS6" s="231"/>
      <c r="JIT6" s="231"/>
      <c r="JIU6" s="231"/>
      <c r="JIV6" s="231"/>
      <c r="JIW6" s="231"/>
      <c r="JIX6" s="231"/>
      <c r="JIY6" s="231"/>
      <c r="JIZ6" s="231"/>
      <c r="JJA6" s="231"/>
      <c r="JJB6" s="231"/>
      <c r="JJC6" s="231"/>
      <c r="JJD6" s="231"/>
      <c r="JJE6" s="231"/>
      <c r="JJF6" s="231"/>
      <c r="JJG6" s="231"/>
      <c r="JJH6" s="231"/>
      <c r="JJI6" s="231"/>
      <c r="JJJ6" s="231"/>
      <c r="JJK6" s="231"/>
      <c r="JJL6" s="231"/>
      <c r="JJM6" s="231"/>
      <c r="JJN6" s="231"/>
      <c r="JJO6" s="231"/>
      <c r="JJP6" s="231"/>
      <c r="JJQ6" s="231"/>
      <c r="JJR6" s="231"/>
      <c r="JJS6" s="231"/>
      <c r="JJT6" s="231"/>
      <c r="JJU6" s="231"/>
      <c r="JJV6" s="231"/>
      <c r="JJW6" s="231"/>
      <c r="JJX6" s="231"/>
      <c r="JJY6" s="231"/>
      <c r="JJZ6" s="231"/>
      <c r="JKA6" s="231"/>
      <c r="JKB6" s="231"/>
      <c r="JKC6" s="231"/>
      <c r="JKD6" s="231"/>
      <c r="JKE6" s="231"/>
      <c r="JKF6" s="231"/>
      <c r="JKG6" s="231"/>
      <c r="JKH6" s="231"/>
      <c r="JKI6" s="231"/>
      <c r="JKJ6" s="231"/>
      <c r="JKK6" s="231"/>
      <c r="JKL6" s="231"/>
      <c r="JKM6" s="231"/>
      <c r="JKN6" s="231"/>
      <c r="JKO6" s="231"/>
      <c r="JKP6" s="231"/>
      <c r="JKQ6" s="231"/>
      <c r="JKR6" s="231"/>
      <c r="JKS6" s="231"/>
      <c r="JKT6" s="231"/>
      <c r="JKU6" s="231"/>
      <c r="JKV6" s="231"/>
      <c r="JKW6" s="231"/>
      <c r="JKX6" s="231"/>
      <c r="JKY6" s="231"/>
      <c r="JKZ6" s="231"/>
      <c r="JLA6" s="231"/>
      <c r="JLB6" s="231"/>
      <c r="JLC6" s="231"/>
      <c r="JLD6" s="231"/>
      <c r="JLE6" s="231"/>
      <c r="JLF6" s="231"/>
      <c r="JLG6" s="231"/>
      <c r="JLH6" s="231"/>
      <c r="JLI6" s="231"/>
      <c r="JLJ6" s="231"/>
      <c r="JLK6" s="231"/>
      <c r="JLL6" s="231"/>
      <c r="JLM6" s="231"/>
      <c r="JLN6" s="231"/>
      <c r="JLO6" s="231"/>
      <c r="JLP6" s="231"/>
      <c r="JLQ6" s="231"/>
      <c r="JLR6" s="231"/>
      <c r="JLS6" s="231"/>
      <c r="JLT6" s="231"/>
      <c r="JLU6" s="231"/>
      <c r="JLV6" s="231"/>
      <c r="JLW6" s="231"/>
      <c r="JLX6" s="231"/>
      <c r="JLY6" s="231"/>
      <c r="JLZ6" s="231"/>
      <c r="JMA6" s="231"/>
      <c r="JMB6" s="231"/>
      <c r="JMC6" s="231"/>
      <c r="JMD6" s="231"/>
      <c r="JME6" s="231"/>
      <c r="JMF6" s="231"/>
      <c r="JMG6" s="231"/>
      <c r="JMH6" s="231"/>
      <c r="JMI6" s="231"/>
      <c r="JMJ6" s="231"/>
      <c r="JMK6" s="231"/>
      <c r="JML6" s="231"/>
      <c r="JMM6" s="231"/>
      <c r="JMN6" s="231"/>
      <c r="JMO6" s="231"/>
      <c r="JMP6" s="231"/>
      <c r="JMQ6" s="231"/>
      <c r="JMR6" s="231"/>
      <c r="JMS6" s="231"/>
      <c r="JMT6" s="231"/>
      <c r="JMU6" s="231"/>
      <c r="JMV6" s="231"/>
      <c r="JMW6" s="231"/>
      <c r="JMX6" s="231"/>
      <c r="JMY6" s="231"/>
      <c r="JMZ6" s="231"/>
      <c r="JNA6" s="231"/>
      <c r="JNB6" s="231"/>
      <c r="JNC6" s="231"/>
      <c r="JND6" s="231"/>
      <c r="JNE6" s="231"/>
      <c r="JNF6" s="231"/>
      <c r="JNG6" s="231"/>
      <c r="JNH6" s="231"/>
      <c r="JNI6" s="231"/>
      <c r="JNJ6" s="231"/>
      <c r="JNK6" s="231"/>
      <c r="JNL6" s="231"/>
      <c r="JNM6" s="231"/>
      <c r="JNN6" s="231"/>
      <c r="JNO6" s="231"/>
      <c r="JNP6" s="231"/>
      <c r="JNQ6" s="231"/>
      <c r="JNR6" s="231"/>
      <c r="JNS6" s="231"/>
      <c r="JNT6" s="231"/>
      <c r="JNU6" s="231"/>
      <c r="JNV6" s="231"/>
      <c r="JNW6" s="231"/>
      <c r="JNX6" s="231"/>
      <c r="JNY6" s="231"/>
      <c r="JNZ6" s="231"/>
      <c r="JOA6" s="231"/>
      <c r="JOB6" s="231"/>
      <c r="JOC6" s="231"/>
      <c r="JOD6" s="231"/>
      <c r="JOE6" s="231"/>
      <c r="JOF6" s="231"/>
      <c r="JOG6" s="231"/>
      <c r="JOH6" s="231"/>
      <c r="JOI6" s="231"/>
      <c r="JOJ6" s="231"/>
      <c r="JOK6" s="231"/>
      <c r="JOL6" s="231"/>
      <c r="JOM6" s="231"/>
      <c r="JON6" s="231"/>
      <c r="JOO6" s="231"/>
      <c r="JOP6" s="231"/>
      <c r="JOQ6" s="231"/>
      <c r="JOR6" s="231"/>
      <c r="JOS6" s="231"/>
      <c r="JOT6" s="231"/>
      <c r="JOU6" s="231"/>
      <c r="JOV6" s="231"/>
      <c r="JOW6" s="231"/>
      <c r="JOX6" s="231"/>
      <c r="JOY6" s="231"/>
      <c r="JOZ6" s="231"/>
      <c r="JPA6" s="231"/>
      <c r="JPB6" s="231"/>
      <c r="JPC6" s="231"/>
      <c r="JPD6" s="231"/>
      <c r="JPE6" s="231"/>
      <c r="JPF6" s="231"/>
      <c r="JPG6" s="231"/>
      <c r="JPH6" s="231"/>
      <c r="JPI6" s="231"/>
      <c r="JPJ6" s="231"/>
      <c r="JPK6" s="231"/>
      <c r="JPL6" s="231"/>
      <c r="JPM6" s="231"/>
      <c r="JPN6" s="231"/>
      <c r="JPO6" s="231"/>
      <c r="JPP6" s="231"/>
      <c r="JPQ6" s="231"/>
      <c r="JPR6" s="231"/>
      <c r="JPS6" s="231"/>
      <c r="JPT6" s="231"/>
      <c r="JPU6" s="231"/>
      <c r="JPV6" s="231"/>
      <c r="JPW6" s="231"/>
      <c r="JPX6" s="231"/>
      <c r="JPY6" s="231"/>
      <c r="JPZ6" s="231"/>
      <c r="JQA6" s="231"/>
      <c r="JQB6" s="231"/>
      <c r="JQC6" s="231"/>
      <c r="JQD6" s="231"/>
      <c r="JQE6" s="231"/>
      <c r="JQF6" s="231"/>
      <c r="JQG6" s="231"/>
      <c r="JQH6" s="231"/>
      <c r="JQI6" s="231"/>
      <c r="JQJ6" s="231"/>
      <c r="JQK6" s="231"/>
      <c r="JQL6" s="231"/>
      <c r="JQM6" s="231"/>
      <c r="JQN6" s="231"/>
      <c r="JQO6" s="231"/>
      <c r="JQP6" s="231"/>
      <c r="JQQ6" s="231"/>
      <c r="JQR6" s="231"/>
      <c r="JQS6" s="231"/>
      <c r="JQT6" s="231"/>
      <c r="JQU6" s="231"/>
      <c r="JQV6" s="231"/>
      <c r="JQW6" s="231"/>
      <c r="JQX6" s="231"/>
      <c r="JQY6" s="231"/>
      <c r="JQZ6" s="231"/>
      <c r="JRA6" s="231"/>
      <c r="JRB6" s="231"/>
      <c r="JRC6" s="231"/>
      <c r="JRD6" s="231"/>
      <c r="JRE6" s="231"/>
      <c r="JRF6" s="231"/>
      <c r="JRG6" s="231"/>
      <c r="JRH6" s="231"/>
      <c r="JRI6" s="231"/>
      <c r="JRJ6" s="231"/>
      <c r="JRK6" s="231"/>
      <c r="JRL6" s="231"/>
      <c r="JRM6" s="231"/>
      <c r="JRN6" s="231"/>
      <c r="JRO6" s="231"/>
      <c r="JRP6" s="231"/>
      <c r="JRQ6" s="231"/>
      <c r="JRR6" s="231"/>
      <c r="JRS6" s="231"/>
      <c r="JRT6" s="231"/>
      <c r="JRU6" s="231"/>
      <c r="JRV6" s="231"/>
      <c r="JRW6" s="231"/>
      <c r="JRX6" s="231"/>
      <c r="JRY6" s="231"/>
      <c r="JRZ6" s="231"/>
      <c r="JSA6" s="231"/>
      <c r="JSB6" s="231"/>
      <c r="JSC6" s="231"/>
      <c r="JSD6" s="231"/>
      <c r="JSE6" s="231"/>
      <c r="JSF6" s="231"/>
      <c r="JSG6" s="231"/>
      <c r="JSH6" s="231"/>
      <c r="JSI6" s="231"/>
      <c r="JSJ6" s="231"/>
      <c r="JSK6" s="231"/>
      <c r="JSL6" s="231"/>
      <c r="JSM6" s="231"/>
      <c r="JSN6" s="231"/>
      <c r="JSO6" s="231"/>
      <c r="JSP6" s="231"/>
      <c r="JSQ6" s="231"/>
      <c r="JSR6" s="231"/>
      <c r="JSS6" s="231"/>
      <c r="JST6" s="231"/>
      <c r="JSU6" s="231"/>
      <c r="JSV6" s="231"/>
      <c r="JSW6" s="231"/>
      <c r="JSX6" s="231"/>
      <c r="JSY6" s="231"/>
      <c r="JSZ6" s="231"/>
      <c r="JTA6" s="231"/>
      <c r="JTB6" s="231"/>
      <c r="JTC6" s="231"/>
      <c r="JTD6" s="231"/>
      <c r="JTE6" s="231"/>
      <c r="JTF6" s="231"/>
      <c r="JTG6" s="231"/>
      <c r="JTH6" s="231"/>
      <c r="JTI6" s="231"/>
      <c r="JTJ6" s="231"/>
      <c r="JTK6" s="231"/>
      <c r="JTL6" s="231"/>
      <c r="JTM6" s="231"/>
      <c r="JTN6" s="231"/>
      <c r="JTO6" s="231"/>
      <c r="JTP6" s="231"/>
      <c r="JTQ6" s="231"/>
      <c r="JTR6" s="231"/>
      <c r="JTS6" s="231"/>
      <c r="JTT6" s="231"/>
      <c r="JTU6" s="231"/>
      <c r="JTV6" s="231"/>
      <c r="JTW6" s="231"/>
      <c r="JTX6" s="231"/>
      <c r="JTY6" s="231"/>
      <c r="JTZ6" s="231"/>
      <c r="JUA6" s="231"/>
      <c r="JUB6" s="231"/>
      <c r="JUC6" s="231"/>
      <c r="JUD6" s="231"/>
      <c r="JUE6" s="231"/>
      <c r="JUF6" s="231"/>
      <c r="JUG6" s="231"/>
      <c r="JUH6" s="231"/>
      <c r="JUI6" s="231"/>
      <c r="JUJ6" s="231"/>
      <c r="JUK6" s="231"/>
      <c r="JUL6" s="231"/>
      <c r="JUM6" s="231"/>
      <c r="JUN6" s="231"/>
      <c r="JUO6" s="231"/>
      <c r="JUP6" s="231"/>
      <c r="JUQ6" s="231"/>
      <c r="JUR6" s="231"/>
      <c r="JUS6" s="231"/>
      <c r="JUT6" s="231"/>
      <c r="JUU6" s="231"/>
      <c r="JUV6" s="231"/>
      <c r="JUW6" s="231"/>
      <c r="JUX6" s="231"/>
      <c r="JUY6" s="231"/>
      <c r="JUZ6" s="231"/>
      <c r="JVA6" s="231"/>
      <c r="JVB6" s="231"/>
      <c r="JVC6" s="231"/>
      <c r="JVD6" s="231"/>
      <c r="JVE6" s="231"/>
      <c r="JVF6" s="231"/>
      <c r="JVG6" s="231"/>
      <c r="JVH6" s="231"/>
      <c r="JVI6" s="231"/>
      <c r="JVJ6" s="231"/>
      <c r="JVK6" s="231"/>
      <c r="JVL6" s="231"/>
      <c r="JVM6" s="231"/>
      <c r="JVN6" s="231"/>
      <c r="JVO6" s="231"/>
      <c r="JVP6" s="231"/>
      <c r="JVQ6" s="231"/>
      <c r="JVR6" s="231"/>
      <c r="JVS6" s="231"/>
      <c r="JVT6" s="231"/>
      <c r="JVU6" s="231"/>
      <c r="JVV6" s="231"/>
      <c r="JVW6" s="231"/>
      <c r="JVX6" s="231"/>
      <c r="JVY6" s="231"/>
      <c r="JVZ6" s="231"/>
      <c r="JWA6" s="231"/>
      <c r="JWB6" s="231"/>
      <c r="JWC6" s="231"/>
      <c r="JWD6" s="231"/>
      <c r="JWE6" s="231"/>
      <c r="JWF6" s="231"/>
      <c r="JWG6" s="231"/>
      <c r="JWH6" s="231"/>
      <c r="JWI6" s="231"/>
      <c r="JWJ6" s="231"/>
      <c r="JWK6" s="231"/>
      <c r="JWL6" s="231"/>
      <c r="JWM6" s="231"/>
      <c r="JWN6" s="231"/>
      <c r="JWO6" s="231"/>
      <c r="JWP6" s="231"/>
      <c r="JWQ6" s="231"/>
      <c r="JWR6" s="231"/>
      <c r="JWS6" s="231"/>
      <c r="JWT6" s="231"/>
      <c r="JWU6" s="231"/>
      <c r="JWV6" s="231"/>
      <c r="JWW6" s="231"/>
      <c r="JWX6" s="231"/>
      <c r="JWY6" s="231"/>
      <c r="JWZ6" s="231"/>
      <c r="JXA6" s="231"/>
      <c r="JXB6" s="231"/>
      <c r="JXC6" s="231"/>
      <c r="JXD6" s="231"/>
      <c r="JXE6" s="231"/>
      <c r="JXF6" s="231"/>
      <c r="JXG6" s="231"/>
      <c r="JXH6" s="231"/>
      <c r="JXI6" s="231"/>
      <c r="JXJ6" s="231"/>
      <c r="JXK6" s="231"/>
      <c r="JXL6" s="231"/>
      <c r="JXM6" s="231"/>
      <c r="JXN6" s="231"/>
      <c r="JXO6" s="231"/>
      <c r="JXP6" s="231"/>
      <c r="JXQ6" s="231"/>
      <c r="JXR6" s="231"/>
      <c r="JXS6" s="231"/>
      <c r="JXT6" s="231"/>
      <c r="JXU6" s="231"/>
      <c r="JXV6" s="231"/>
      <c r="JXW6" s="231"/>
      <c r="JXX6" s="231"/>
      <c r="JXY6" s="231"/>
      <c r="JXZ6" s="231"/>
      <c r="JYA6" s="231"/>
      <c r="JYB6" s="231"/>
      <c r="JYC6" s="231"/>
      <c r="JYD6" s="231"/>
      <c r="JYE6" s="231"/>
      <c r="JYF6" s="231"/>
      <c r="JYG6" s="231"/>
      <c r="JYH6" s="231"/>
      <c r="JYI6" s="231"/>
      <c r="JYJ6" s="231"/>
      <c r="JYK6" s="231"/>
      <c r="JYL6" s="231"/>
      <c r="JYM6" s="231"/>
      <c r="JYN6" s="231"/>
      <c r="JYO6" s="231"/>
      <c r="JYP6" s="231"/>
      <c r="JYQ6" s="231"/>
      <c r="JYR6" s="231"/>
      <c r="JYS6" s="231"/>
      <c r="JYT6" s="231"/>
      <c r="JYU6" s="231"/>
      <c r="JYV6" s="231"/>
      <c r="JYW6" s="231"/>
      <c r="JYX6" s="231"/>
      <c r="JYY6" s="231"/>
      <c r="JYZ6" s="231"/>
      <c r="JZA6" s="231"/>
      <c r="JZB6" s="231"/>
      <c r="JZC6" s="231"/>
      <c r="JZD6" s="231"/>
      <c r="JZE6" s="231"/>
      <c r="JZF6" s="231"/>
      <c r="JZG6" s="231"/>
      <c r="JZH6" s="231"/>
      <c r="JZI6" s="231"/>
      <c r="JZJ6" s="231"/>
      <c r="JZK6" s="231"/>
      <c r="JZL6" s="231"/>
      <c r="JZM6" s="231"/>
      <c r="JZN6" s="231"/>
      <c r="JZO6" s="231"/>
      <c r="JZP6" s="231"/>
      <c r="JZQ6" s="231"/>
      <c r="JZR6" s="231"/>
      <c r="JZS6" s="231"/>
      <c r="JZT6" s="231"/>
      <c r="JZU6" s="231"/>
      <c r="JZV6" s="231"/>
      <c r="JZW6" s="231"/>
      <c r="JZX6" s="231"/>
      <c r="JZY6" s="231"/>
      <c r="JZZ6" s="231"/>
      <c r="KAA6" s="231"/>
      <c r="KAB6" s="231"/>
      <c r="KAC6" s="231"/>
      <c r="KAD6" s="231"/>
      <c r="KAE6" s="231"/>
      <c r="KAF6" s="231"/>
      <c r="KAG6" s="231"/>
      <c r="KAH6" s="231"/>
      <c r="KAI6" s="231"/>
      <c r="KAJ6" s="231"/>
      <c r="KAK6" s="231"/>
      <c r="KAL6" s="231"/>
      <c r="KAM6" s="231"/>
      <c r="KAN6" s="231"/>
      <c r="KAO6" s="231"/>
      <c r="KAP6" s="231"/>
      <c r="KAQ6" s="231"/>
      <c r="KAR6" s="231"/>
      <c r="KAS6" s="231"/>
      <c r="KAT6" s="231"/>
      <c r="KAU6" s="231"/>
      <c r="KAV6" s="231"/>
      <c r="KAW6" s="231"/>
      <c r="KAX6" s="231"/>
      <c r="KAY6" s="231"/>
      <c r="KAZ6" s="231"/>
      <c r="KBA6" s="231"/>
      <c r="KBB6" s="231"/>
      <c r="KBC6" s="231"/>
      <c r="KBD6" s="231"/>
      <c r="KBE6" s="231"/>
      <c r="KBF6" s="231"/>
      <c r="KBG6" s="231"/>
      <c r="KBH6" s="231"/>
      <c r="KBI6" s="231"/>
      <c r="KBJ6" s="231"/>
      <c r="KBK6" s="231"/>
      <c r="KBL6" s="231"/>
      <c r="KBM6" s="231"/>
      <c r="KBN6" s="231"/>
      <c r="KBO6" s="231"/>
      <c r="KBP6" s="231"/>
      <c r="KBQ6" s="231"/>
      <c r="KBR6" s="231"/>
      <c r="KBS6" s="231"/>
      <c r="KBT6" s="231"/>
      <c r="KBU6" s="231"/>
      <c r="KBV6" s="231"/>
      <c r="KBW6" s="231"/>
      <c r="KBX6" s="231"/>
      <c r="KBY6" s="231"/>
      <c r="KBZ6" s="231"/>
      <c r="KCA6" s="231"/>
      <c r="KCB6" s="231"/>
      <c r="KCC6" s="231"/>
      <c r="KCD6" s="231"/>
      <c r="KCE6" s="231"/>
      <c r="KCF6" s="231"/>
      <c r="KCG6" s="231"/>
      <c r="KCH6" s="231"/>
      <c r="KCI6" s="231"/>
      <c r="KCJ6" s="231"/>
      <c r="KCK6" s="231"/>
      <c r="KCL6" s="231"/>
      <c r="KCM6" s="231"/>
      <c r="KCN6" s="231"/>
      <c r="KCO6" s="231"/>
      <c r="KCP6" s="231"/>
      <c r="KCQ6" s="231"/>
      <c r="KCR6" s="231"/>
      <c r="KCS6" s="231"/>
      <c r="KCT6" s="231"/>
      <c r="KCU6" s="231"/>
      <c r="KCV6" s="231"/>
      <c r="KCW6" s="231"/>
      <c r="KCX6" s="231"/>
      <c r="KCY6" s="231"/>
      <c r="KCZ6" s="231"/>
      <c r="KDA6" s="231"/>
      <c r="KDB6" s="231"/>
      <c r="KDC6" s="231"/>
      <c r="KDD6" s="231"/>
      <c r="KDE6" s="231"/>
      <c r="KDF6" s="231"/>
      <c r="KDG6" s="231"/>
      <c r="KDH6" s="231"/>
      <c r="KDI6" s="231"/>
      <c r="KDJ6" s="231"/>
      <c r="KDK6" s="231"/>
      <c r="KDL6" s="231"/>
      <c r="KDM6" s="231"/>
      <c r="KDN6" s="231"/>
      <c r="KDO6" s="231"/>
      <c r="KDP6" s="231"/>
      <c r="KDQ6" s="231"/>
      <c r="KDR6" s="231"/>
      <c r="KDS6" s="231"/>
      <c r="KDT6" s="231"/>
      <c r="KDU6" s="231"/>
      <c r="KDV6" s="231"/>
      <c r="KDW6" s="231"/>
      <c r="KDX6" s="231"/>
      <c r="KDY6" s="231"/>
      <c r="KDZ6" s="231"/>
      <c r="KEA6" s="231"/>
      <c r="KEB6" s="231"/>
      <c r="KEC6" s="231"/>
      <c r="KED6" s="231"/>
      <c r="KEE6" s="231"/>
      <c r="KEF6" s="231"/>
      <c r="KEG6" s="231"/>
      <c r="KEH6" s="231"/>
      <c r="KEI6" s="231"/>
      <c r="KEJ6" s="231"/>
      <c r="KEK6" s="231"/>
      <c r="KEL6" s="231"/>
      <c r="KEM6" s="231"/>
      <c r="KEN6" s="231"/>
      <c r="KEO6" s="231"/>
      <c r="KEP6" s="231"/>
      <c r="KEQ6" s="231"/>
      <c r="KER6" s="231"/>
      <c r="KES6" s="231"/>
      <c r="KET6" s="231"/>
      <c r="KEU6" s="231"/>
      <c r="KEV6" s="231"/>
      <c r="KEW6" s="231"/>
      <c r="KEX6" s="231"/>
      <c r="KEY6" s="231"/>
      <c r="KEZ6" s="231"/>
      <c r="KFA6" s="231"/>
      <c r="KFB6" s="231"/>
      <c r="KFC6" s="231"/>
      <c r="KFD6" s="231"/>
      <c r="KFE6" s="231"/>
      <c r="KFF6" s="231"/>
      <c r="KFG6" s="231"/>
      <c r="KFH6" s="231"/>
      <c r="KFI6" s="231"/>
      <c r="KFJ6" s="231"/>
      <c r="KFK6" s="231"/>
      <c r="KFL6" s="231"/>
      <c r="KFM6" s="231"/>
      <c r="KFN6" s="231"/>
      <c r="KFO6" s="231"/>
      <c r="KFP6" s="231"/>
      <c r="KFQ6" s="231"/>
      <c r="KFR6" s="231"/>
      <c r="KFS6" s="231"/>
      <c r="KFT6" s="231"/>
      <c r="KFU6" s="231"/>
      <c r="KFV6" s="231"/>
      <c r="KFW6" s="231"/>
      <c r="KFX6" s="231"/>
      <c r="KFY6" s="231"/>
      <c r="KFZ6" s="231"/>
      <c r="KGA6" s="231"/>
      <c r="KGB6" s="231"/>
      <c r="KGC6" s="231"/>
      <c r="KGD6" s="231"/>
      <c r="KGE6" s="231"/>
      <c r="KGF6" s="231"/>
      <c r="KGG6" s="231"/>
      <c r="KGH6" s="231"/>
      <c r="KGI6" s="231"/>
      <c r="KGJ6" s="231"/>
      <c r="KGK6" s="231"/>
      <c r="KGL6" s="231"/>
      <c r="KGM6" s="231"/>
      <c r="KGN6" s="231"/>
      <c r="KGO6" s="231"/>
      <c r="KGP6" s="231"/>
      <c r="KGQ6" s="231"/>
      <c r="KGR6" s="231"/>
      <c r="KGS6" s="231"/>
      <c r="KGT6" s="231"/>
      <c r="KGU6" s="231"/>
      <c r="KGV6" s="231"/>
      <c r="KGW6" s="231"/>
      <c r="KGX6" s="231"/>
      <c r="KGY6" s="231"/>
      <c r="KGZ6" s="231"/>
      <c r="KHA6" s="231"/>
      <c r="KHB6" s="231"/>
      <c r="KHC6" s="231"/>
      <c r="KHD6" s="231"/>
      <c r="KHE6" s="231"/>
      <c r="KHF6" s="231"/>
      <c r="KHG6" s="231"/>
      <c r="KHH6" s="231"/>
      <c r="KHI6" s="231"/>
      <c r="KHJ6" s="231"/>
      <c r="KHK6" s="231"/>
      <c r="KHL6" s="231"/>
      <c r="KHM6" s="231"/>
      <c r="KHN6" s="231"/>
      <c r="KHO6" s="231"/>
      <c r="KHP6" s="231"/>
      <c r="KHQ6" s="231"/>
      <c r="KHR6" s="231"/>
      <c r="KHS6" s="231"/>
      <c r="KHT6" s="231"/>
      <c r="KHU6" s="231"/>
      <c r="KHV6" s="231"/>
      <c r="KHW6" s="231"/>
      <c r="KHX6" s="231"/>
      <c r="KHY6" s="231"/>
      <c r="KHZ6" s="231"/>
      <c r="KIA6" s="231"/>
      <c r="KIB6" s="231"/>
      <c r="KIC6" s="231"/>
      <c r="KID6" s="231"/>
      <c r="KIE6" s="231"/>
      <c r="KIF6" s="231"/>
      <c r="KIG6" s="231"/>
      <c r="KIH6" s="231"/>
      <c r="KII6" s="231"/>
      <c r="KIJ6" s="231"/>
      <c r="KIK6" s="231"/>
      <c r="KIL6" s="231"/>
      <c r="KIM6" s="231"/>
      <c r="KIN6" s="231"/>
      <c r="KIO6" s="231"/>
      <c r="KIP6" s="231"/>
      <c r="KIQ6" s="231"/>
      <c r="KIR6" s="231"/>
      <c r="KIS6" s="231"/>
      <c r="KIT6" s="231"/>
      <c r="KIU6" s="231"/>
      <c r="KIV6" s="231"/>
      <c r="KIW6" s="231"/>
      <c r="KIX6" s="231"/>
      <c r="KIY6" s="231"/>
      <c r="KIZ6" s="231"/>
      <c r="KJA6" s="231"/>
      <c r="KJB6" s="231"/>
      <c r="KJC6" s="231"/>
      <c r="KJD6" s="231"/>
      <c r="KJE6" s="231"/>
      <c r="KJF6" s="231"/>
      <c r="KJG6" s="231"/>
      <c r="KJH6" s="231"/>
      <c r="KJI6" s="231"/>
      <c r="KJJ6" s="231"/>
      <c r="KJK6" s="231"/>
      <c r="KJL6" s="231"/>
      <c r="KJM6" s="231"/>
      <c r="KJN6" s="231"/>
      <c r="KJO6" s="231"/>
      <c r="KJP6" s="231"/>
      <c r="KJQ6" s="231"/>
      <c r="KJR6" s="231"/>
      <c r="KJS6" s="231"/>
      <c r="KJT6" s="231"/>
      <c r="KJU6" s="231"/>
      <c r="KJV6" s="231"/>
      <c r="KJW6" s="231"/>
      <c r="KJX6" s="231"/>
      <c r="KJY6" s="231"/>
      <c r="KJZ6" s="231"/>
      <c r="KKA6" s="231"/>
      <c r="KKB6" s="231"/>
      <c r="KKC6" s="231"/>
      <c r="KKD6" s="231"/>
      <c r="KKE6" s="231"/>
      <c r="KKF6" s="231"/>
      <c r="KKG6" s="231"/>
      <c r="KKH6" s="231"/>
      <c r="KKI6" s="231"/>
      <c r="KKJ6" s="231"/>
      <c r="KKK6" s="231"/>
      <c r="KKL6" s="231"/>
      <c r="KKM6" s="231"/>
      <c r="KKN6" s="231"/>
      <c r="KKO6" s="231"/>
      <c r="KKP6" s="231"/>
      <c r="KKQ6" s="231"/>
      <c r="KKR6" s="231"/>
      <c r="KKS6" s="231"/>
      <c r="KKT6" s="231"/>
      <c r="KKU6" s="231"/>
      <c r="KKV6" s="231"/>
      <c r="KKW6" s="231"/>
      <c r="KKX6" s="231"/>
      <c r="KKY6" s="231"/>
      <c r="KKZ6" s="231"/>
      <c r="KLA6" s="231"/>
      <c r="KLB6" s="231"/>
      <c r="KLC6" s="231"/>
      <c r="KLD6" s="231"/>
      <c r="KLE6" s="231"/>
      <c r="KLF6" s="231"/>
      <c r="KLG6" s="231"/>
      <c r="KLH6" s="231"/>
      <c r="KLI6" s="231"/>
      <c r="KLJ6" s="231"/>
      <c r="KLK6" s="231"/>
      <c r="KLL6" s="231"/>
      <c r="KLM6" s="231"/>
      <c r="KLN6" s="231"/>
      <c r="KLO6" s="231"/>
      <c r="KLP6" s="231"/>
      <c r="KLQ6" s="231"/>
      <c r="KLR6" s="231"/>
      <c r="KLS6" s="231"/>
      <c r="KLT6" s="231"/>
      <c r="KLU6" s="231"/>
      <c r="KLV6" s="231"/>
      <c r="KLW6" s="231"/>
      <c r="KLX6" s="231"/>
      <c r="KLY6" s="231"/>
      <c r="KLZ6" s="231"/>
      <c r="KMA6" s="231"/>
      <c r="KMB6" s="231"/>
      <c r="KMC6" s="231"/>
      <c r="KMD6" s="231"/>
      <c r="KME6" s="231"/>
      <c r="KMF6" s="231"/>
      <c r="KMG6" s="231"/>
      <c r="KMH6" s="231"/>
      <c r="KMI6" s="231"/>
      <c r="KMJ6" s="231"/>
      <c r="KMK6" s="231"/>
      <c r="KML6" s="231"/>
      <c r="KMM6" s="231"/>
      <c r="KMN6" s="231"/>
      <c r="KMO6" s="231"/>
      <c r="KMP6" s="231"/>
      <c r="KMQ6" s="231"/>
      <c r="KMR6" s="231"/>
      <c r="KMS6" s="231"/>
      <c r="KMT6" s="231"/>
      <c r="KMU6" s="231"/>
      <c r="KMV6" s="231"/>
      <c r="KMW6" s="231"/>
      <c r="KMX6" s="231"/>
      <c r="KMY6" s="231"/>
      <c r="KMZ6" s="231"/>
      <c r="KNA6" s="231"/>
      <c r="KNB6" s="231"/>
      <c r="KNC6" s="231"/>
      <c r="KND6" s="231"/>
      <c r="KNE6" s="231"/>
      <c r="KNF6" s="231"/>
      <c r="KNG6" s="231"/>
      <c r="KNH6" s="231"/>
      <c r="KNI6" s="231"/>
      <c r="KNJ6" s="231"/>
      <c r="KNK6" s="231"/>
      <c r="KNL6" s="231"/>
      <c r="KNM6" s="231"/>
      <c r="KNN6" s="231"/>
      <c r="KNO6" s="231"/>
      <c r="KNP6" s="231"/>
      <c r="KNQ6" s="231"/>
      <c r="KNR6" s="231"/>
      <c r="KNS6" s="231"/>
      <c r="KNT6" s="231"/>
      <c r="KNU6" s="231"/>
      <c r="KNV6" s="231"/>
      <c r="KNW6" s="231"/>
      <c r="KNX6" s="231"/>
      <c r="KNY6" s="231"/>
      <c r="KNZ6" s="231"/>
      <c r="KOA6" s="231"/>
      <c r="KOB6" s="231"/>
      <c r="KOC6" s="231"/>
      <c r="KOD6" s="231"/>
      <c r="KOE6" s="231"/>
      <c r="KOF6" s="231"/>
      <c r="KOG6" s="231"/>
      <c r="KOH6" s="231"/>
      <c r="KOI6" s="231"/>
      <c r="KOJ6" s="231"/>
      <c r="KOK6" s="231"/>
      <c r="KOL6" s="231"/>
      <c r="KOM6" s="231"/>
      <c r="KON6" s="231"/>
      <c r="KOO6" s="231"/>
      <c r="KOP6" s="231"/>
      <c r="KOQ6" s="231"/>
      <c r="KOR6" s="231"/>
      <c r="KOS6" s="231"/>
      <c r="KOT6" s="231"/>
      <c r="KOU6" s="231"/>
      <c r="KOV6" s="231"/>
      <c r="KOW6" s="231"/>
      <c r="KOX6" s="231"/>
      <c r="KOY6" s="231"/>
      <c r="KOZ6" s="231"/>
      <c r="KPA6" s="231"/>
      <c r="KPB6" s="231"/>
      <c r="KPC6" s="231"/>
      <c r="KPD6" s="231"/>
      <c r="KPE6" s="231"/>
      <c r="KPF6" s="231"/>
      <c r="KPG6" s="231"/>
      <c r="KPH6" s="231"/>
      <c r="KPI6" s="231"/>
      <c r="KPJ6" s="231"/>
      <c r="KPK6" s="231"/>
      <c r="KPL6" s="231"/>
      <c r="KPM6" s="231"/>
      <c r="KPN6" s="231"/>
      <c r="KPO6" s="231"/>
      <c r="KPP6" s="231"/>
      <c r="KPQ6" s="231"/>
      <c r="KPR6" s="231"/>
      <c r="KPS6" s="231"/>
      <c r="KPT6" s="231"/>
      <c r="KPU6" s="231"/>
      <c r="KPV6" s="231"/>
      <c r="KPW6" s="231"/>
      <c r="KPX6" s="231"/>
      <c r="KPY6" s="231"/>
      <c r="KPZ6" s="231"/>
      <c r="KQA6" s="231"/>
      <c r="KQB6" s="231"/>
      <c r="KQC6" s="231"/>
      <c r="KQD6" s="231"/>
      <c r="KQE6" s="231"/>
      <c r="KQF6" s="231"/>
      <c r="KQG6" s="231"/>
      <c r="KQH6" s="231"/>
      <c r="KQI6" s="231"/>
      <c r="KQJ6" s="231"/>
      <c r="KQK6" s="231"/>
      <c r="KQL6" s="231"/>
      <c r="KQM6" s="231"/>
      <c r="KQN6" s="231"/>
      <c r="KQO6" s="231"/>
      <c r="KQP6" s="231"/>
      <c r="KQQ6" s="231"/>
      <c r="KQR6" s="231"/>
      <c r="KQS6" s="231"/>
      <c r="KQT6" s="231"/>
      <c r="KQU6" s="231"/>
      <c r="KQV6" s="231"/>
      <c r="KQW6" s="231"/>
      <c r="KQX6" s="231"/>
      <c r="KQY6" s="231"/>
      <c r="KQZ6" s="231"/>
      <c r="KRA6" s="231"/>
      <c r="KRB6" s="231"/>
      <c r="KRC6" s="231"/>
      <c r="KRD6" s="231"/>
      <c r="KRE6" s="231"/>
      <c r="KRF6" s="231"/>
      <c r="KRG6" s="231"/>
      <c r="KRH6" s="231"/>
      <c r="KRI6" s="231"/>
      <c r="KRJ6" s="231"/>
      <c r="KRK6" s="231"/>
      <c r="KRL6" s="231"/>
      <c r="KRM6" s="231"/>
      <c r="KRN6" s="231"/>
      <c r="KRO6" s="231"/>
      <c r="KRP6" s="231"/>
      <c r="KRQ6" s="231"/>
      <c r="KRR6" s="231"/>
      <c r="KRS6" s="231"/>
      <c r="KRT6" s="231"/>
      <c r="KRU6" s="231"/>
      <c r="KRV6" s="231"/>
      <c r="KRW6" s="231"/>
      <c r="KRX6" s="231"/>
      <c r="KRY6" s="231"/>
      <c r="KRZ6" s="231"/>
      <c r="KSA6" s="231"/>
      <c r="KSB6" s="231"/>
      <c r="KSC6" s="231"/>
      <c r="KSD6" s="231"/>
      <c r="KSE6" s="231"/>
      <c r="KSF6" s="231"/>
      <c r="KSG6" s="231"/>
      <c r="KSH6" s="231"/>
      <c r="KSI6" s="231"/>
      <c r="KSJ6" s="231"/>
      <c r="KSK6" s="231"/>
      <c r="KSL6" s="231"/>
      <c r="KSM6" s="231"/>
      <c r="KSN6" s="231"/>
      <c r="KSO6" s="231"/>
      <c r="KSP6" s="231"/>
      <c r="KSQ6" s="231"/>
      <c r="KSR6" s="231"/>
      <c r="KSS6" s="231"/>
      <c r="KST6" s="231"/>
      <c r="KSU6" s="231"/>
      <c r="KSV6" s="231"/>
      <c r="KSW6" s="231"/>
      <c r="KSX6" s="231"/>
      <c r="KSY6" s="231"/>
      <c r="KSZ6" s="231"/>
      <c r="KTA6" s="231"/>
      <c r="KTB6" s="231"/>
      <c r="KTC6" s="231"/>
      <c r="KTD6" s="231"/>
      <c r="KTE6" s="231"/>
      <c r="KTF6" s="231"/>
      <c r="KTG6" s="231"/>
      <c r="KTH6" s="231"/>
      <c r="KTI6" s="231"/>
      <c r="KTJ6" s="231"/>
      <c r="KTK6" s="231"/>
      <c r="KTL6" s="231"/>
      <c r="KTM6" s="231"/>
      <c r="KTN6" s="231"/>
      <c r="KTO6" s="231"/>
      <c r="KTP6" s="231"/>
      <c r="KTQ6" s="231"/>
      <c r="KTR6" s="231"/>
      <c r="KTS6" s="231"/>
      <c r="KTT6" s="231"/>
      <c r="KTU6" s="231"/>
      <c r="KTV6" s="231"/>
      <c r="KTW6" s="231"/>
      <c r="KTX6" s="231"/>
      <c r="KTY6" s="231"/>
      <c r="KTZ6" s="231"/>
      <c r="KUA6" s="231"/>
      <c r="KUB6" s="231"/>
      <c r="KUC6" s="231"/>
      <c r="KUD6" s="231"/>
      <c r="KUE6" s="231"/>
      <c r="KUF6" s="231"/>
      <c r="KUG6" s="231"/>
      <c r="KUH6" s="231"/>
      <c r="KUI6" s="231"/>
      <c r="KUJ6" s="231"/>
      <c r="KUK6" s="231"/>
      <c r="KUL6" s="231"/>
      <c r="KUM6" s="231"/>
      <c r="KUN6" s="231"/>
      <c r="KUO6" s="231"/>
      <c r="KUP6" s="231"/>
      <c r="KUQ6" s="231"/>
      <c r="KUR6" s="231"/>
      <c r="KUS6" s="231"/>
      <c r="KUT6" s="231"/>
      <c r="KUU6" s="231"/>
      <c r="KUV6" s="231"/>
      <c r="KUW6" s="231"/>
      <c r="KUX6" s="231"/>
      <c r="KUY6" s="231"/>
      <c r="KUZ6" s="231"/>
      <c r="KVA6" s="231"/>
      <c r="KVB6" s="231"/>
      <c r="KVC6" s="231"/>
      <c r="KVD6" s="231"/>
      <c r="KVE6" s="231"/>
      <c r="KVF6" s="231"/>
      <c r="KVG6" s="231"/>
      <c r="KVH6" s="231"/>
      <c r="KVI6" s="231"/>
      <c r="KVJ6" s="231"/>
      <c r="KVK6" s="231"/>
      <c r="KVL6" s="231"/>
      <c r="KVM6" s="231"/>
      <c r="KVN6" s="231"/>
      <c r="KVO6" s="231"/>
      <c r="KVP6" s="231"/>
      <c r="KVQ6" s="231"/>
      <c r="KVR6" s="231"/>
      <c r="KVS6" s="231"/>
      <c r="KVT6" s="231"/>
      <c r="KVU6" s="231"/>
      <c r="KVV6" s="231"/>
      <c r="KVW6" s="231"/>
      <c r="KVX6" s="231"/>
      <c r="KVY6" s="231"/>
      <c r="KVZ6" s="231"/>
      <c r="KWA6" s="231"/>
      <c r="KWB6" s="231"/>
      <c r="KWC6" s="231"/>
      <c r="KWD6" s="231"/>
      <c r="KWE6" s="231"/>
      <c r="KWF6" s="231"/>
      <c r="KWG6" s="231"/>
      <c r="KWH6" s="231"/>
      <c r="KWI6" s="231"/>
      <c r="KWJ6" s="231"/>
      <c r="KWK6" s="231"/>
      <c r="KWL6" s="231"/>
      <c r="KWM6" s="231"/>
      <c r="KWN6" s="231"/>
      <c r="KWO6" s="231"/>
      <c r="KWP6" s="231"/>
      <c r="KWQ6" s="231"/>
      <c r="KWR6" s="231"/>
      <c r="KWS6" s="231"/>
      <c r="KWT6" s="231"/>
      <c r="KWU6" s="231"/>
      <c r="KWV6" s="231"/>
      <c r="KWW6" s="231"/>
      <c r="KWX6" s="231"/>
      <c r="KWY6" s="231"/>
      <c r="KWZ6" s="231"/>
      <c r="KXA6" s="231"/>
      <c r="KXB6" s="231"/>
      <c r="KXC6" s="231"/>
      <c r="KXD6" s="231"/>
      <c r="KXE6" s="231"/>
      <c r="KXF6" s="231"/>
      <c r="KXG6" s="231"/>
      <c r="KXH6" s="231"/>
      <c r="KXI6" s="231"/>
      <c r="KXJ6" s="231"/>
      <c r="KXK6" s="231"/>
      <c r="KXL6" s="231"/>
      <c r="KXM6" s="231"/>
      <c r="KXN6" s="231"/>
      <c r="KXO6" s="231"/>
      <c r="KXP6" s="231"/>
      <c r="KXQ6" s="231"/>
      <c r="KXR6" s="231"/>
      <c r="KXS6" s="231"/>
      <c r="KXT6" s="231"/>
      <c r="KXU6" s="231"/>
      <c r="KXV6" s="231"/>
      <c r="KXW6" s="231"/>
      <c r="KXX6" s="231"/>
      <c r="KXY6" s="231"/>
      <c r="KXZ6" s="231"/>
      <c r="KYA6" s="231"/>
      <c r="KYB6" s="231"/>
      <c r="KYC6" s="231"/>
      <c r="KYD6" s="231"/>
      <c r="KYE6" s="231"/>
      <c r="KYF6" s="231"/>
      <c r="KYG6" s="231"/>
      <c r="KYH6" s="231"/>
      <c r="KYI6" s="231"/>
      <c r="KYJ6" s="231"/>
      <c r="KYK6" s="231"/>
      <c r="KYL6" s="231"/>
      <c r="KYM6" s="231"/>
      <c r="KYN6" s="231"/>
      <c r="KYO6" s="231"/>
      <c r="KYP6" s="231"/>
      <c r="KYQ6" s="231"/>
      <c r="KYR6" s="231"/>
      <c r="KYS6" s="231"/>
      <c r="KYT6" s="231"/>
      <c r="KYU6" s="231"/>
      <c r="KYV6" s="231"/>
      <c r="KYW6" s="231"/>
      <c r="KYX6" s="231"/>
      <c r="KYY6" s="231"/>
      <c r="KYZ6" s="231"/>
      <c r="KZA6" s="231"/>
      <c r="KZB6" s="231"/>
      <c r="KZC6" s="231"/>
      <c r="KZD6" s="231"/>
      <c r="KZE6" s="231"/>
      <c r="KZF6" s="231"/>
      <c r="KZG6" s="231"/>
      <c r="KZH6" s="231"/>
      <c r="KZI6" s="231"/>
      <c r="KZJ6" s="231"/>
      <c r="KZK6" s="231"/>
      <c r="KZL6" s="231"/>
      <c r="KZM6" s="231"/>
      <c r="KZN6" s="231"/>
      <c r="KZO6" s="231"/>
      <c r="KZP6" s="231"/>
      <c r="KZQ6" s="231"/>
      <c r="KZR6" s="231"/>
      <c r="KZS6" s="231"/>
      <c r="KZT6" s="231"/>
      <c r="KZU6" s="231"/>
      <c r="KZV6" s="231"/>
      <c r="KZW6" s="231"/>
      <c r="KZX6" s="231"/>
      <c r="KZY6" s="231"/>
      <c r="KZZ6" s="231"/>
      <c r="LAA6" s="231"/>
      <c r="LAB6" s="231"/>
      <c r="LAC6" s="231"/>
      <c r="LAD6" s="231"/>
      <c r="LAE6" s="231"/>
      <c r="LAF6" s="231"/>
      <c r="LAG6" s="231"/>
      <c r="LAH6" s="231"/>
      <c r="LAI6" s="231"/>
      <c r="LAJ6" s="231"/>
      <c r="LAK6" s="231"/>
      <c r="LAL6" s="231"/>
      <c r="LAM6" s="231"/>
      <c r="LAN6" s="231"/>
      <c r="LAO6" s="231"/>
      <c r="LAP6" s="231"/>
      <c r="LAQ6" s="231"/>
      <c r="LAR6" s="231"/>
      <c r="LAS6" s="231"/>
      <c r="LAT6" s="231"/>
      <c r="LAU6" s="231"/>
      <c r="LAV6" s="231"/>
      <c r="LAW6" s="231"/>
      <c r="LAX6" s="231"/>
      <c r="LAY6" s="231"/>
      <c r="LAZ6" s="231"/>
      <c r="LBA6" s="231"/>
      <c r="LBB6" s="231"/>
      <c r="LBC6" s="231"/>
      <c r="LBD6" s="231"/>
      <c r="LBE6" s="231"/>
      <c r="LBF6" s="231"/>
      <c r="LBG6" s="231"/>
      <c r="LBH6" s="231"/>
      <c r="LBI6" s="231"/>
      <c r="LBJ6" s="231"/>
      <c r="LBK6" s="231"/>
      <c r="LBL6" s="231"/>
      <c r="LBM6" s="231"/>
      <c r="LBN6" s="231"/>
      <c r="LBO6" s="231"/>
      <c r="LBP6" s="231"/>
      <c r="LBQ6" s="231"/>
      <c r="LBR6" s="231"/>
      <c r="LBS6" s="231"/>
      <c r="LBT6" s="231"/>
      <c r="LBU6" s="231"/>
      <c r="LBV6" s="231"/>
      <c r="LBW6" s="231"/>
      <c r="LBX6" s="231"/>
      <c r="LBY6" s="231"/>
      <c r="LBZ6" s="231"/>
      <c r="LCA6" s="231"/>
      <c r="LCB6" s="231"/>
      <c r="LCC6" s="231"/>
      <c r="LCD6" s="231"/>
      <c r="LCE6" s="231"/>
      <c r="LCF6" s="231"/>
      <c r="LCG6" s="231"/>
      <c r="LCH6" s="231"/>
      <c r="LCI6" s="231"/>
      <c r="LCJ6" s="231"/>
      <c r="LCK6" s="231"/>
      <c r="LCL6" s="231"/>
      <c r="LCM6" s="231"/>
      <c r="LCN6" s="231"/>
      <c r="LCO6" s="231"/>
      <c r="LCP6" s="231"/>
      <c r="LCQ6" s="231"/>
      <c r="LCR6" s="231"/>
      <c r="LCS6" s="231"/>
      <c r="LCT6" s="231"/>
      <c r="LCU6" s="231"/>
      <c r="LCV6" s="231"/>
      <c r="LCW6" s="231"/>
      <c r="LCX6" s="231"/>
      <c r="LCY6" s="231"/>
      <c r="LCZ6" s="231"/>
      <c r="LDA6" s="231"/>
      <c r="LDB6" s="231"/>
      <c r="LDC6" s="231"/>
      <c r="LDD6" s="231"/>
      <c r="LDE6" s="231"/>
      <c r="LDF6" s="231"/>
      <c r="LDG6" s="231"/>
      <c r="LDH6" s="231"/>
      <c r="LDI6" s="231"/>
      <c r="LDJ6" s="231"/>
      <c r="LDK6" s="231"/>
      <c r="LDL6" s="231"/>
      <c r="LDM6" s="231"/>
      <c r="LDN6" s="231"/>
      <c r="LDO6" s="231"/>
      <c r="LDP6" s="231"/>
      <c r="LDQ6" s="231"/>
      <c r="LDR6" s="231"/>
      <c r="LDS6" s="231"/>
      <c r="LDT6" s="231"/>
      <c r="LDU6" s="231"/>
      <c r="LDV6" s="231"/>
      <c r="LDW6" s="231"/>
      <c r="LDX6" s="231"/>
      <c r="LDY6" s="231"/>
      <c r="LDZ6" s="231"/>
      <c r="LEA6" s="231"/>
      <c r="LEB6" s="231"/>
      <c r="LEC6" s="231"/>
      <c r="LED6" s="231"/>
      <c r="LEE6" s="231"/>
      <c r="LEF6" s="231"/>
      <c r="LEG6" s="231"/>
      <c r="LEH6" s="231"/>
      <c r="LEI6" s="231"/>
      <c r="LEJ6" s="231"/>
      <c r="LEK6" s="231"/>
      <c r="LEL6" s="231"/>
      <c r="LEM6" s="231"/>
      <c r="LEN6" s="231"/>
      <c r="LEO6" s="231"/>
      <c r="LEP6" s="231"/>
      <c r="LEQ6" s="231"/>
      <c r="LER6" s="231"/>
      <c r="LES6" s="231"/>
      <c r="LET6" s="231"/>
      <c r="LEU6" s="231"/>
      <c r="LEV6" s="231"/>
      <c r="LEW6" s="231"/>
      <c r="LEX6" s="231"/>
      <c r="LEY6" s="231"/>
      <c r="LEZ6" s="231"/>
      <c r="LFA6" s="231"/>
      <c r="LFB6" s="231"/>
      <c r="LFC6" s="231"/>
      <c r="LFD6" s="231"/>
      <c r="LFE6" s="231"/>
      <c r="LFF6" s="231"/>
      <c r="LFG6" s="231"/>
      <c r="LFH6" s="231"/>
      <c r="LFI6" s="231"/>
      <c r="LFJ6" s="231"/>
      <c r="LFK6" s="231"/>
      <c r="LFL6" s="231"/>
      <c r="LFM6" s="231"/>
      <c r="LFN6" s="231"/>
      <c r="LFO6" s="231"/>
      <c r="LFP6" s="231"/>
      <c r="LFQ6" s="231"/>
      <c r="LFR6" s="231"/>
      <c r="LFS6" s="231"/>
      <c r="LFT6" s="231"/>
      <c r="LFU6" s="231"/>
      <c r="LFV6" s="231"/>
      <c r="LFW6" s="231"/>
      <c r="LFX6" s="231"/>
      <c r="LFY6" s="231"/>
      <c r="LFZ6" s="231"/>
      <c r="LGA6" s="231"/>
      <c r="LGB6" s="231"/>
      <c r="LGC6" s="231"/>
      <c r="LGD6" s="231"/>
      <c r="LGE6" s="231"/>
      <c r="LGF6" s="231"/>
      <c r="LGG6" s="231"/>
      <c r="LGH6" s="231"/>
      <c r="LGI6" s="231"/>
      <c r="LGJ6" s="231"/>
      <c r="LGK6" s="231"/>
      <c r="LGL6" s="231"/>
      <c r="LGM6" s="231"/>
      <c r="LGN6" s="231"/>
      <c r="LGO6" s="231"/>
      <c r="LGP6" s="231"/>
      <c r="LGQ6" s="231"/>
      <c r="LGR6" s="231"/>
      <c r="LGS6" s="231"/>
      <c r="LGT6" s="231"/>
      <c r="LGU6" s="231"/>
      <c r="LGV6" s="231"/>
      <c r="LGW6" s="231"/>
      <c r="LGX6" s="231"/>
      <c r="LGY6" s="231"/>
      <c r="LGZ6" s="231"/>
      <c r="LHA6" s="231"/>
      <c r="LHB6" s="231"/>
      <c r="LHC6" s="231"/>
      <c r="LHD6" s="231"/>
      <c r="LHE6" s="231"/>
      <c r="LHF6" s="231"/>
      <c r="LHG6" s="231"/>
      <c r="LHH6" s="231"/>
      <c r="LHI6" s="231"/>
      <c r="LHJ6" s="231"/>
      <c r="LHK6" s="231"/>
      <c r="LHL6" s="231"/>
      <c r="LHM6" s="231"/>
      <c r="LHN6" s="231"/>
      <c r="LHO6" s="231"/>
      <c r="LHP6" s="231"/>
      <c r="LHQ6" s="231"/>
      <c r="LHR6" s="231"/>
      <c r="LHS6" s="231"/>
      <c r="LHT6" s="231"/>
      <c r="LHU6" s="231"/>
      <c r="LHV6" s="231"/>
      <c r="LHW6" s="231"/>
      <c r="LHX6" s="231"/>
      <c r="LHY6" s="231"/>
      <c r="LHZ6" s="231"/>
      <c r="LIA6" s="231"/>
      <c r="LIB6" s="231"/>
      <c r="LIC6" s="231"/>
      <c r="LID6" s="231"/>
      <c r="LIE6" s="231"/>
      <c r="LIF6" s="231"/>
      <c r="LIG6" s="231"/>
      <c r="LIH6" s="231"/>
      <c r="LII6" s="231"/>
      <c r="LIJ6" s="231"/>
      <c r="LIK6" s="231"/>
      <c r="LIL6" s="231"/>
      <c r="LIM6" s="231"/>
      <c r="LIN6" s="231"/>
      <c r="LIO6" s="231"/>
      <c r="LIP6" s="231"/>
      <c r="LIQ6" s="231"/>
      <c r="LIR6" s="231"/>
      <c r="LIS6" s="231"/>
      <c r="LIT6" s="231"/>
      <c r="LIU6" s="231"/>
      <c r="LIV6" s="231"/>
      <c r="LIW6" s="231"/>
      <c r="LIX6" s="231"/>
      <c r="LIY6" s="231"/>
      <c r="LIZ6" s="231"/>
      <c r="LJA6" s="231"/>
      <c r="LJB6" s="231"/>
      <c r="LJC6" s="231"/>
      <c r="LJD6" s="231"/>
      <c r="LJE6" s="231"/>
      <c r="LJF6" s="231"/>
      <c r="LJG6" s="231"/>
      <c r="LJH6" s="231"/>
      <c r="LJI6" s="231"/>
      <c r="LJJ6" s="231"/>
      <c r="LJK6" s="231"/>
      <c r="LJL6" s="231"/>
      <c r="LJM6" s="231"/>
      <c r="LJN6" s="231"/>
      <c r="LJO6" s="231"/>
      <c r="LJP6" s="231"/>
      <c r="LJQ6" s="231"/>
      <c r="LJR6" s="231"/>
      <c r="LJS6" s="231"/>
      <c r="LJT6" s="231"/>
      <c r="LJU6" s="231"/>
      <c r="LJV6" s="231"/>
      <c r="LJW6" s="231"/>
      <c r="LJX6" s="231"/>
      <c r="LJY6" s="231"/>
      <c r="LJZ6" s="231"/>
      <c r="LKA6" s="231"/>
      <c r="LKB6" s="231"/>
      <c r="LKC6" s="231"/>
      <c r="LKD6" s="231"/>
      <c r="LKE6" s="231"/>
      <c r="LKF6" s="231"/>
      <c r="LKG6" s="231"/>
      <c r="LKH6" s="231"/>
      <c r="LKI6" s="231"/>
      <c r="LKJ6" s="231"/>
      <c r="LKK6" s="231"/>
      <c r="LKL6" s="231"/>
      <c r="LKM6" s="231"/>
      <c r="LKN6" s="231"/>
      <c r="LKO6" s="231"/>
      <c r="LKP6" s="231"/>
      <c r="LKQ6" s="231"/>
      <c r="LKR6" s="231"/>
      <c r="LKS6" s="231"/>
      <c r="LKT6" s="231"/>
      <c r="LKU6" s="231"/>
      <c r="LKV6" s="231"/>
      <c r="LKW6" s="231"/>
      <c r="LKX6" s="231"/>
      <c r="LKY6" s="231"/>
      <c r="LKZ6" s="231"/>
      <c r="LLA6" s="231"/>
      <c r="LLB6" s="231"/>
      <c r="LLC6" s="231"/>
      <c r="LLD6" s="231"/>
      <c r="LLE6" s="231"/>
      <c r="LLF6" s="231"/>
      <c r="LLG6" s="231"/>
      <c r="LLH6" s="231"/>
      <c r="LLI6" s="231"/>
      <c r="LLJ6" s="231"/>
      <c r="LLK6" s="231"/>
      <c r="LLL6" s="231"/>
      <c r="LLM6" s="231"/>
      <c r="LLN6" s="231"/>
      <c r="LLO6" s="231"/>
      <c r="LLP6" s="231"/>
      <c r="LLQ6" s="231"/>
      <c r="LLR6" s="231"/>
      <c r="LLS6" s="231"/>
      <c r="LLT6" s="231"/>
      <c r="LLU6" s="231"/>
      <c r="LLV6" s="231"/>
      <c r="LLW6" s="231"/>
      <c r="LLX6" s="231"/>
      <c r="LLY6" s="231"/>
      <c r="LLZ6" s="231"/>
      <c r="LMA6" s="231"/>
      <c r="LMB6" s="231"/>
      <c r="LMC6" s="231"/>
      <c r="LMD6" s="231"/>
      <c r="LME6" s="231"/>
      <c r="LMF6" s="231"/>
      <c r="LMG6" s="231"/>
      <c r="LMH6" s="231"/>
      <c r="LMI6" s="231"/>
      <c r="LMJ6" s="231"/>
      <c r="LMK6" s="231"/>
      <c r="LML6" s="231"/>
      <c r="LMM6" s="231"/>
      <c r="LMN6" s="231"/>
      <c r="LMO6" s="231"/>
      <c r="LMP6" s="231"/>
      <c r="LMQ6" s="231"/>
      <c r="LMR6" s="231"/>
      <c r="LMS6" s="231"/>
      <c r="LMT6" s="231"/>
      <c r="LMU6" s="231"/>
      <c r="LMV6" s="231"/>
      <c r="LMW6" s="231"/>
      <c r="LMX6" s="231"/>
      <c r="LMY6" s="231"/>
      <c r="LMZ6" s="231"/>
      <c r="LNA6" s="231"/>
      <c r="LNB6" s="231"/>
      <c r="LNC6" s="231"/>
      <c r="LND6" s="231"/>
      <c r="LNE6" s="231"/>
      <c r="LNF6" s="231"/>
      <c r="LNG6" s="231"/>
      <c r="LNH6" s="231"/>
      <c r="LNI6" s="231"/>
      <c r="LNJ6" s="231"/>
      <c r="LNK6" s="231"/>
      <c r="LNL6" s="231"/>
      <c r="LNM6" s="231"/>
      <c r="LNN6" s="231"/>
      <c r="LNO6" s="231"/>
      <c r="LNP6" s="231"/>
      <c r="LNQ6" s="231"/>
      <c r="LNR6" s="231"/>
      <c r="LNS6" s="231"/>
      <c r="LNT6" s="231"/>
      <c r="LNU6" s="231"/>
      <c r="LNV6" s="231"/>
      <c r="LNW6" s="231"/>
      <c r="LNX6" s="231"/>
      <c r="LNY6" s="231"/>
      <c r="LNZ6" s="231"/>
      <c r="LOA6" s="231"/>
      <c r="LOB6" s="231"/>
      <c r="LOC6" s="231"/>
      <c r="LOD6" s="231"/>
      <c r="LOE6" s="231"/>
      <c r="LOF6" s="231"/>
      <c r="LOG6" s="231"/>
      <c r="LOH6" s="231"/>
      <c r="LOI6" s="231"/>
      <c r="LOJ6" s="231"/>
      <c r="LOK6" s="231"/>
      <c r="LOL6" s="231"/>
      <c r="LOM6" s="231"/>
      <c r="LON6" s="231"/>
      <c r="LOO6" s="231"/>
      <c r="LOP6" s="231"/>
      <c r="LOQ6" s="231"/>
      <c r="LOR6" s="231"/>
      <c r="LOS6" s="231"/>
      <c r="LOT6" s="231"/>
      <c r="LOU6" s="231"/>
      <c r="LOV6" s="231"/>
      <c r="LOW6" s="231"/>
      <c r="LOX6" s="231"/>
      <c r="LOY6" s="231"/>
      <c r="LOZ6" s="231"/>
      <c r="LPA6" s="231"/>
      <c r="LPB6" s="231"/>
      <c r="LPC6" s="231"/>
      <c r="LPD6" s="231"/>
      <c r="LPE6" s="231"/>
      <c r="LPF6" s="231"/>
      <c r="LPG6" s="231"/>
      <c r="LPH6" s="231"/>
      <c r="LPI6" s="231"/>
      <c r="LPJ6" s="231"/>
      <c r="LPK6" s="231"/>
      <c r="LPL6" s="231"/>
      <c r="LPM6" s="231"/>
      <c r="LPN6" s="231"/>
      <c r="LPO6" s="231"/>
      <c r="LPP6" s="231"/>
      <c r="LPQ6" s="231"/>
      <c r="LPR6" s="231"/>
      <c r="LPS6" s="231"/>
      <c r="LPT6" s="231"/>
      <c r="LPU6" s="231"/>
      <c r="LPV6" s="231"/>
      <c r="LPW6" s="231"/>
      <c r="LPX6" s="231"/>
      <c r="LPY6" s="231"/>
      <c r="LPZ6" s="231"/>
      <c r="LQA6" s="231"/>
      <c r="LQB6" s="231"/>
      <c r="LQC6" s="231"/>
      <c r="LQD6" s="231"/>
      <c r="LQE6" s="231"/>
      <c r="LQF6" s="231"/>
      <c r="LQG6" s="231"/>
      <c r="LQH6" s="231"/>
      <c r="LQI6" s="231"/>
      <c r="LQJ6" s="231"/>
      <c r="LQK6" s="231"/>
      <c r="LQL6" s="231"/>
      <c r="LQM6" s="231"/>
      <c r="LQN6" s="231"/>
      <c r="LQO6" s="231"/>
      <c r="LQP6" s="231"/>
      <c r="LQQ6" s="231"/>
      <c r="LQR6" s="231"/>
      <c r="LQS6" s="231"/>
      <c r="LQT6" s="231"/>
      <c r="LQU6" s="231"/>
      <c r="LQV6" s="231"/>
      <c r="LQW6" s="231"/>
      <c r="LQX6" s="231"/>
      <c r="LQY6" s="231"/>
      <c r="LQZ6" s="231"/>
      <c r="LRA6" s="231"/>
      <c r="LRB6" s="231"/>
      <c r="LRC6" s="231"/>
      <c r="LRD6" s="231"/>
      <c r="LRE6" s="231"/>
      <c r="LRF6" s="231"/>
      <c r="LRG6" s="231"/>
      <c r="LRH6" s="231"/>
      <c r="LRI6" s="231"/>
      <c r="LRJ6" s="231"/>
      <c r="LRK6" s="231"/>
      <c r="LRL6" s="231"/>
      <c r="LRM6" s="231"/>
      <c r="LRN6" s="231"/>
      <c r="LRO6" s="231"/>
      <c r="LRP6" s="231"/>
      <c r="LRQ6" s="231"/>
      <c r="LRR6" s="231"/>
      <c r="LRS6" s="231"/>
      <c r="LRT6" s="231"/>
      <c r="LRU6" s="231"/>
      <c r="LRV6" s="231"/>
      <c r="LRW6" s="231"/>
      <c r="LRX6" s="231"/>
      <c r="LRY6" s="231"/>
      <c r="LRZ6" s="231"/>
      <c r="LSA6" s="231"/>
      <c r="LSB6" s="231"/>
      <c r="LSC6" s="231"/>
      <c r="LSD6" s="231"/>
      <c r="LSE6" s="231"/>
      <c r="LSF6" s="231"/>
      <c r="LSG6" s="231"/>
      <c r="LSH6" s="231"/>
      <c r="LSI6" s="231"/>
      <c r="LSJ6" s="231"/>
      <c r="LSK6" s="231"/>
      <c r="LSL6" s="231"/>
      <c r="LSM6" s="231"/>
      <c r="LSN6" s="231"/>
      <c r="LSO6" s="231"/>
      <c r="LSP6" s="231"/>
      <c r="LSQ6" s="231"/>
      <c r="LSR6" s="231"/>
      <c r="LSS6" s="231"/>
      <c r="LST6" s="231"/>
      <c r="LSU6" s="231"/>
      <c r="LSV6" s="231"/>
      <c r="LSW6" s="231"/>
      <c r="LSX6" s="231"/>
      <c r="LSY6" s="231"/>
      <c r="LSZ6" s="231"/>
      <c r="LTA6" s="231"/>
      <c r="LTB6" s="231"/>
      <c r="LTC6" s="231"/>
      <c r="LTD6" s="231"/>
      <c r="LTE6" s="231"/>
      <c r="LTF6" s="231"/>
      <c r="LTG6" s="231"/>
      <c r="LTH6" s="231"/>
      <c r="LTI6" s="231"/>
      <c r="LTJ6" s="231"/>
      <c r="LTK6" s="231"/>
      <c r="LTL6" s="231"/>
      <c r="LTM6" s="231"/>
      <c r="LTN6" s="231"/>
      <c r="LTO6" s="231"/>
      <c r="LTP6" s="231"/>
      <c r="LTQ6" s="231"/>
      <c r="LTR6" s="231"/>
      <c r="LTS6" s="231"/>
      <c r="LTT6" s="231"/>
      <c r="LTU6" s="231"/>
      <c r="LTV6" s="231"/>
      <c r="LTW6" s="231"/>
      <c r="LTX6" s="231"/>
      <c r="LTY6" s="231"/>
      <c r="LTZ6" s="231"/>
      <c r="LUA6" s="231"/>
      <c r="LUB6" s="231"/>
      <c r="LUC6" s="231"/>
      <c r="LUD6" s="231"/>
      <c r="LUE6" s="231"/>
      <c r="LUF6" s="231"/>
      <c r="LUG6" s="231"/>
      <c r="LUH6" s="231"/>
      <c r="LUI6" s="231"/>
      <c r="LUJ6" s="231"/>
      <c r="LUK6" s="231"/>
      <c r="LUL6" s="231"/>
      <c r="LUM6" s="231"/>
      <c r="LUN6" s="231"/>
      <c r="LUO6" s="231"/>
      <c r="LUP6" s="231"/>
      <c r="LUQ6" s="231"/>
      <c r="LUR6" s="231"/>
      <c r="LUS6" s="231"/>
      <c r="LUT6" s="231"/>
      <c r="LUU6" s="231"/>
      <c r="LUV6" s="231"/>
      <c r="LUW6" s="231"/>
      <c r="LUX6" s="231"/>
      <c r="LUY6" s="231"/>
      <c r="LUZ6" s="231"/>
      <c r="LVA6" s="231"/>
      <c r="LVB6" s="231"/>
      <c r="LVC6" s="231"/>
      <c r="LVD6" s="231"/>
      <c r="LVE6" s="231"/>
      <c r="LVF6" s="231"/>
      <c r="LVG6" s="231"/>
      <c r="LVH6" s="231"/>
      <c r="LVI6" s="231"/>
      <c r="LVJ6" s="231"/>
      <c r="LVK6" s="231"/>
      <c r="LVL6" s="231"/>
      <c r="LVM6" s="231"/>
      <c r="LVN6" s="231"/>
      <c r="LVO6" s="231"/>
      <c r="LVP6" s="231"/>
      <c r="LVQ6" s="231"/>
      <c r="LVR6" s="231"/>
      <c r="LVS6" s="231"/>
      <c r="LVT6" s="231"/>
      <c r="LVU6" s="231"/>
      <c r="LVV6" s="231"/>
      <c r="LVW6" s="231"/>
      <c r="LVX6" s="231"/>
      <c r="LVY6" s="231"/>
      <c r="LVZ6" s="231"/>
      <c r="LWA6" s="231"/>
      <c r="LWB6" s="231"/>
      <c r="LWC6" s="231"/>
      <c r="LWD6" s="231"/>
      <c r="LWE6" s="231"/>
      <c r="LWF6" s="231"/>
      <c r="LWG6" s="231"/>
      <c r="LWH6" s="231"/>
      <c r="LWI6" s="231"/>
      <c r="LWJ6" s="231"/>
      <c r="LWK6" s="231"/>
      <c r="LWL6" s="231"/>
      <c r="LWM6" s="231"/>
      <c r="LWN6" s="231"/>
      <c r="LWO6" s="231"/>
      <c r="LWP6" s="231"/>
      <c r="LWQ6" s="231"/>
      <c r="LWR6" s="231"/>
      <c r="LWS6" s="231"/>
      <c r="LWT6" s="231"/>
      <c r="LWU6" s="231"/>
      <c r="LWV6" s="231"/>
      <c r="LWW6" s="231"/>
      <c r="LWX6" s="231"/>
      <c r="LWY6" s="231"/>
      <c r="LWZ6" s="231"/>
      <c r="LXA6" s="231"/>
      <c r="LXB6" s="231"/>
      <c r="LXC6" s="231"/>
      <c r="LXD6" s="231"/>
      <c r="LXE6" s="231"/>
      <c r="LXF6" s="231"/>
      <c r="LXG6" s="231"/>
      <c r="LXH6" s="231"/>
      <c r="LXI6" s="231"/>
      <c r="LXJ6" s="231"/>
      <c r="LXK6" s="231"/>
      <c r="LXL6" s="231"/>
      <c r="LXM6" s="231"/>
      <c r="LXN6" s="231"/>
      <c r="LXO6" s="231"/>
      <c r="LXP6" s="231"/>
      <c r="LXQ6" s="231"/>
      <c r="LXR6" s="231"/>
      <c r="LXS6" s="231"/>
      <c r="LXT6" s="231"/>
      <c r="LXU6" s="231"/>
      <c r="LXV6" s="231"/>
      <c r="LXW6" s="231"/>
      <c r="LXX6" s="231"/>
      <c r="LXY6" s="231"/>
      <c r="LXZ6" s="231"/>
      <c r="LYA6" s="231"/>
      <c r="LYB6" s="231"/>
      <c r="LYC6" s="231"/>
      <c r="LYD6" s="231"/>
      <c r="LYE6" s="231"/>
      <c r="LYF6" s="231"/>
      <c r="LYG6" s="231"/>
      <c r="LYH6" s="231"/>
      <c r="LYI6" s="231"/>
      <c r="LYJ6" s="231"/>
      <c r="LYK6" s="231"/>
      <c r="LYL6" s="231"/>
      <c r="LYM6" s="231"/>
      <c r="LYN6" s="231"/>
      <c r="LYO6" s="231"/>
      <c r="LYP6" s="231"/>
      <c r="LYQ6" s="231"/>
      <c r="LYR6" s="231"/>
      <c r="LYS6" s="231"/>
      <c r="LYT6" s="231"/>
      <c r="LYU6" s="231"/>
      <c r="LYV6" s="231"/>
      <c r="LYW6" s="231"/>
      <c r="LYX6" s="231"/>
      <c r="LYY6" s="231"/>
      <c r="LYZ6" s="231"/>
      <c r="LZA6" s="231"/>
      <c r="LZB6" s="231"/>
      <c r="LZC6" s="231"/>
      <c r="LZD6" s="231"/>
      <c r="LZE6" s="231"/>
      <c r="LZF6" s="231"/>
      <c r="LZG6" s="231"/>
      <c r="LZH6" s="231"/>
      <c r="LZI6" s="231"/>
      <c r="LZJ6" s="231"/>
      <c r="LZK6" s="231"/>
      <c r="LZL6" s="231"/>
      <c r="LZM6" s="231"/>
      <c r="LZN6" s="231"/>
      <c r="LZO6" s="231"/>
      <c r="LZP6" s="231"/>
      <c r="LZQ6" s="231"/>
      <c r="LZR6" s="231"/>
      <c r="LZS6" s="231"/>
      <c r="LZT6" s="231"/>
      <c r="LZU6" s="231"/>
      <c r="LZV6" s="231"/>
      <c r="LZW6" s="231"/>
      <c r="LZX6" s="231"/>
      <c r="LZY6" s="231"/>
      <c r="LZZ6" s="231"/>
      <c r="MAA6" s="231"/>
      <c r="MAB6" s="231"/>
      <c r="MAC6" s="231"/>
      <c r="MAD6" s="231"/>
      <c r="MAE6" s="231"/>
      <c r="MAF6" s="231"/>
      <c r="MAG6" s="231"/>
      <c r="MAH6" s="231"/>
      <c r="MAI6" s="231"/>
      <c r="MAJ6" s="231"/>
      <c r="MAK6" s="231"/>
      <c r="MAL6" s="231"/>
      <c r="MAM6" s="231"/>
      <c r="MAN6" s="231"/>
      <c r="MAO6" s="231"/>
      <c r="MAP6" s="231"/>
      <c r="MAQ6" s="231"/>
      <c r="MAR6" s="231"/>
      <c r="MAS6" s="231"/>
      <c r="MAT6" s="231"/>
      <c r="MAU6" s="231"/>
      <c r="MAV6" s="231"/>
      <c r="MAW6" s="231"/>
      <c r="MAX6" s="231"/>
      <c r="MAY6" s="231"/>
      <c r="MAZ6" s="231"/>
      <c r="MBA6" s="231"/>
      <c r="MBB6" s="231"/>
      <c r="MBC6" s="231"/>
      <c r="MBD6" s="231"/>
      <c r="MBE6" s="231"/>
      <c r="MBF6" s="231"/>
      <c r="MBG6" s="231"/>
      <c r="MBH6" s="231"/>
      <c r="MBI6" s="231"/>
      <c r="MBJ6" s="231"/>
      <c r="MBK6" s="231"/>
      <c r="MBL6" s="231"/>
      <c r="MBM6" s="231"/>
      <c r="MBN6" s="231"/>
      <c r="MBO6" s="231"/>
      <c r="MBP6" s="231"/>
      <c r="MBQ6" s="231"/>
      <c r="MBR6" s="231"/>
      <c r="MBS6" s="231"/>
      <c r="MBT6" s="231"/>
      <c r="MBU6" s="231"/>
      <c r="MBV6" s="231"/>
      <c r="MBW6" s="231"/>
      <c r="MBX6" s="231"/>
      <c r="MBY6" s="231"/>
      <c r="MBZ6" s="231"/>
      <c r="MCA6" s="231"/>
      <c r="MCB6" s="231"/>
      <c r="MCC6" s="231"/>
      <c r="MCD6" s="231"/>
      <c r="MCE6" s="231"/>
      <c r="MCF6" s="231"/>
      <c r="MCG6" s="231"/>
      <c r="MCH6" s="231"/>
      <c r="MCI6" s="231"/>
      <c r="MCJ6" s="231"/>
      <c r="MCK6" s="231"/>
      <c r="MCL6" s="231"/>
      <c r="MCM6" s="231"/>
      <c r="MCN6" s="231"/>
      <c r="MCO6" s="231"/>
      <c r="MCP6" s="231"/>
      <c r="MCQ6" s="231"/>
      <c r="MCR6" s="231"/>
      <c r="MCS6" s="231"/>
      <c r="MCT6" s="231"/>
      <c r="MCU6" s="231"/>
      <c r="MCV6" s="231"/>
      <c r="MCW6" s="231"/>
      <c r="MCX6" s="231"/>
      <c r="MCY6" s="231"/>
      <c r="MCZ6" s="231"/>
      <c r="MDA6" s="231"/>
      <c r="MDB6" s="231"/>
      <c r="MDC6" s="231"/>
      <c r="MDD6" s="231"/>
      <c r="MDE6" s="231"/>
      <c r="MDF6" s="231"/>
      <c r="MDG6" s="231"/>
      <c r="MDH6" s="231"/>
      <c r="MDI6" s="231"/>
      <c r="MDJ6" s="231"/>
      <c r="MDK6" s="231"/>
      <c r="MDL6" s="231"/>
      <c r="MDM6" s="231"/>
      <c r="MDN6" s="231"/>
      <c r="MDO6" s="231"/>
      <c r="MDP6" s="231"/>
      <c r="MDQ6" s="231"/>
      <c r="MDR6" s="231"/>
      <c r="MDS6" s="231"/>
      <c r="MDT6" s="231"/>
      <c r="MDU6" s="231"/>
      <c r="MDV6" s="231"/>
      <c r="MDW6" s="231"/>
      <c r="MDX6" s="231"/>
      <c r="MDY6" s="231"/>
      <c r="MDZ6" s="231"/>
      <c r="MEA6" s="231"/>
      <c r="MEB6" s="231"/>
      <c r="MEC6" s="231"/>
      <c r="MED6" s="231"/>
      <c r="MEE6" s="231"/>
      <c r="MEF6" s="231"/>
      <c r="MEG6" s="231"/>
      <c r="MEH6" s="231"/>
      <c r="MEI6" s="231"/>
      <c r="MEJ6" s="231"/>
      <c r="MEK6" s="231"/>
      <c r="MEL6" s="231"/>
      <c r="MEM6" s="231"/>
      <c r="MEN6" s="231"/>
      <c r="MEO6" s="231"/>
      <c r="MEP6" s="231"/>
      <c r="MEQ6" s="231"/>
      <c r="MER6" s="231"/>
      <c r="MES6" s="231"/>
      <c r="MET6" s="231"/>
      <c r="MEU6" s="231"/>
      <c r="MEV6" s="231"/>
      <c r="MEW6" s="231"/>
      <c r="MEX6" s="231"/>
      <c r="MEY6" s="231"/>
      <c r="MEZ6" s="231"/>
      <c r="MFA6" s="231"/>
      <c r="MFB6" s="231"/>
      <c r="MFC6" s="231"/>
      <c r="MFD6" s="231"/>
      <c r="MFE6" s="231"/>
      <c r="MFF6" s="231"/>
      <c r="MFG6" s="231"/>
      <c r="MFH6" s="231"/>
      <c r="MFI6" s="231"/>
      <c r="MFJ6" s="231"/>
      <c r="MFK6" s="231"/>
      <c r="MFL6" s="231"/>
      <c r="MFM6" s="231"/>
      <c r="MFN6" s="231"/>
      <c r="MFO6" s="231"/>
      <c r="MFP6" s="231"/>
      <c r="MFQ6" s="231"/>
      <c r="MFR6" s="231"/>
      <c r="MFS6" s="231"/>
      <c r="MFT6" s="231"/>
      <c r="MFU6" s="231"/>
      <c r="MFV6" s="231"/>
      <c r="MFW6" s="231"/>
      <c r="MFX6" s="231"/>
      <c r="MFY6" s="231"/>
      <c r="MFZ6" s="231"/>
      <c r="MGA6" s="231"/>
      <c r="MGB6" s="231"/>
      <c r="MGC6" s="231"/>
      <c r="MGD6" s="231"/>
      <c r="MGE6" s="231"/>
      <c r="MGF6" s="231"/>
      <c r="MGG6" s="231"/>
      <c r="MGH6" s="231"/>
      <c r="MGI6" s="231"/>
      <c r="MGJ6" s="231"/>
      <c r="MGK6" s="231"/>
      <c r="MGL6" s="231"/>
      <c r="MGM6" s="231"/>
      <c r="MGN6" s="231"/>
      <c r="MGO6" s="231"/>
      <c r="MGP6" s="231"/>
      <c r="MGQ6" s="231"/>
      <c r="MGR6" s="231"/>
      <c r="MGS6" s="231"/>
      <c r="MGT6" s="231"/>
      <c r="MGU6" s="231"/>
      <c r="MGV6" s="231"/>
      <c r="MGW6" s="231"/>
      <c r="MGX6" s="231"/>
      <c r="MGY6" s="231"/>
      <c r="MGZ6" s="231"/>
      <c r="MHA6" s="231"/>
      <c r="MHB6" s="231"/>
      <c r="MHC6" s="231"/>
      <c r="MHD6" s="231"/>
      <c r="MHE6" s="231"/>
      <c r="MHF6" s="231"/>
      <c r="MHG6" s="231"/>
      <c r="MHH6" s="231"/>
      <c r="MHI6" s="231"/>
      <c r="MHJ6" s="231"/>
      <c r="MHK6" s="231"/>
      <c r="MHL6" s="231"/>
      <c r="MHM6" s="231"/>
      <c r="MHN6" s="231"/>
      <c r="MHO6" s="231"/>
      <c r="MHP6" s="231"/>
      <c r="MHQ6" s="231"/>
      <c r="MHR6" s="231"/>
      <c r="MHS6" s="231"/>
      <c r="MHT6" s="231"/>
      <c r="MHU6" s="231"/>
      <c r="MHV6" s="231"/>
      <c r="MHW6" s="231"/>
      <c r="MHX6" s="231"/>
      <c r="MHY6" s="231"/>
      <c r="MHZ6" s="231"/>
      <c r="MIA6" s="231"/>
      <c r="MIB6" s="231"/>
      <c r="MIC6" s="231"/>
      <c r="MID6" s="231"/>
      <c r="MIE6" s="231"/>
      <c r="MIF6" s="231"/>
      <c r="MIG6" s="231"/>
      <c r="MIH6" s="231"/>
      <c r="MII6" s="231"/>
      <c r="MIJ6" s="231"/>
      <c r="MIK6" s="231"/>
      <c r="MIL6" s="231"/>
      <c r="MIM6" s="231"/>
      <c r="MIN6" s="231"/>
      <c r="MIO6" s="231"/>
      <c r="MIP6" s="231"/>
      <c r="MIQ6" s="231"/>
      <c r="MIR6" s="231"/>
      <c r="MIS6" s="231"/>
      <c r="MIT6" s="231"/>
      <c r="MIU6" s="231"/>
      <c r="MIV6" s="231"/>
      <c r="MIW6" s="231"/>
      <c r="MIX6" s="231"/>
      <c r="MIY6" s="231"/>
      <c r="MIZ6" s="231"/>
      <c r="MJA6" s="231"/>
      <c r="MJB6" s="231"/>
      <c r="MJC6" s="231"/>
      <c r="MJD6" s="231"/>
      <c r="MJE6" s="231"/>
      <c r="MJF6" s="231"/>
      <c r="MJG6" s="231"/>
      <c r="MJH6" s="231"/>
      <c r="MJI6" s="231"/>
      <c r="MJJ6" s="231"/>
      <c r="MJK6" s="231"/>
      <c r="MJL6" s="231"/>
      <c r="MJM6" s="231"/>
      <c r="MJN6" s="231"/>
      <c r="MJO6" s="231"/>
      <c r="MJP6" s="231"/>
      <c r="MJQ6" s="231"/>
      <c r="MJR6" s="231"/>
      <c r="MJS6" s="231"/>
      <c r="MJT6" s="231"/>
      <c r="MJU6" s="231"/>
      <c r="MJV6" s="231"/>
      <c r="MJW6" s="231"/>
      <c r="MJX6" s="231"/>
      <c r="MJY6" s="231"/>
      <c r="MJZ6" s="231"/>
      <c r="MKA6" s="231"/>
      <c r="MKB6" s="231"/>
      <c r="MKC6" s="231"/>
      <c r="MKD6" s="231"/>
      <c r="MKE6" s="231"/>
      <c r="MKF6" s="231"/>
      <c r="MKG6" s="231"/>
      <c r="MKH6" s="231"/>
      <c r="MKI6" s="231"/>
      <c r="MKJ6" s="231"/>
      <c r="MKK6" s="231"/>
      <c r="MKL6" s="231"/>
      <c r="MKM6" s="231"/>
      <c r="MKN6" s="231"/>
      <c r="MKO6" s="231"/>
      <c r="MKP6" s="231"/>
      <c r="MKQ6" s="231"/>
      <c r="MKR6" s="231"/>
      <c r="MKS6" s="231"/>
      <c r="MKT6" s="231"/>
      <c r="MKU6" s="231"/>
      <c r="MKV6" s="231"/>
      <c r="MKW6" s="231"/>
      <c r="MKX6" s="231"/>
      <c r="MKY6" s="231"/>
      <c r="MKZ6" s="231"/>
      <c r="MLA6" s="231"/>
      <c r="MLB6" s="231"/>
      <c r="MLC6" s="231"/>
      <c r="MLD6" s="231"/>
      <c r="MLE6" s="231"/>
      <c r="MLF6" s="231"/>
      <c r="MLG6" s="231"/>
      <c r="MLH6" s="231"/>
      <c r="MLI6" s="231"/>
      <c r="MLJ6" s="231"/>
      <c r="MLK6" s="231"/>
      <c r="MLL6" s="231"/>
      <c r="MLM6" s="231"/>
      <c r="MLN6" s="231"/>
      <c r="MLO6" s="231"/>
      <c r="MLP6" s="231"/>
      <c r="MLQ6" s="231"/>
      <c r="MLR6" s="231"/>
      <c r="MLS6" s="231"/>
      <c r="MLT6" s="231"/>
      <c r="MLU6" s="231"/>
      <c r="MLV6" s="231"/>
      <c r="MLW6" s="231"/>
      <c r="MLX6" s="231"/>
      <c r="MLY6" s="231"/>
      <c r="MLZ6" s="231"/>
      <c r="MMA6" s="231"/>
      <c r="MMB6" s="231"/>
      <c r="MMC6" s="231"/>
      <c r="MMD6" s="231"/>
      <c r="MME6" s="231"/>
      <c r="MMF6" s="231"/>
      <c r="MMG6" s="231"/>
      <c r="MMH6" s="231"/>
      <c r="MMI6" s="231"/>
      <c r="MMJ6" s="231"/>
      <c r="MMK6" s="231"/>
      <c r="MML6" s="231"/>
      <c r="MMM6" s="231"/>
      <c r="MMN6" s="231"/>
      <c r="MMO6" s="231"/>
      <c r="MMP6" s="231"/>
      <c r="MMQ6" s="231"/>
      <c r="MMR6" s="231"/>
      <c r="MMS6" s="231"/>
      <c r="MMT6" s="231"/>
      <c r="MMU6" s="231"/>
      <c r="MMV6" s="231"/>
      <c r="MMW6" s="231"/>
      <c r="MMX6" s="231"/>
      <c r="MMY6" s="231"/>
      <c r="MMZ6" s="231"/>
      <c r="MNA6" s="231"/>
      <c r="MNB6" s="231"/>
      <c r="MNC6" s="231"/>
      <c r="MND6" s="231"/>
      <c r="MNE6" s="231"/>
      <c r="MNF6" s="231"/>
      <c r="MNG6" s="231"/>
      <c r="MNH6" s="231"/>
      <c r="MNI6" s="231"/>
      <c r="MNJ6" s="231"/>
      <c r="MNK6" s="231"/>
      <c r="MNL6" s="231"/>
      <c r="MNM6" s="231"/>
      <c r="MNN6" s="231"/>
      <c r="MNO6" s="231"/>
      <c r="MNP6" s="231"/>
      <c r="MNQ6" s="231"/>
      <c r="MNR6" s="231"/>
      <c r="MNS6" s="231"/>
      <c r="MNT6" s="231"/>
      <c r="MNU6" s="231"/>
      <c r="MNV6" s="231"/>
      <c r="MNW6" s="231"/>
      <c r="MNX6" s="231"/>
      <c r="MNY6" s="231"/>
      <c r="MNZ6" s="231"/>
      <c r="MOA6" s="231"/>
      <c r="MOB6" s="231"/>
      <c r="MOC6" s="231"/>
      <c r="MOD6" s="231"/>
      <c r="MOE6" s="231"/>
      <c r="MOF6" s="231"/>
      <c r="MOG6" s="231"/>
      <c r="MOH6" s="231"/>
      <c r="MOI6" s="231"/>
      <c r="MOJ6" s="231"/>
      <c r="MOK6" s="231"/>
      <c r="MOL6" s="231"/>
      <c r="MOM6" s="231"/>
      <c r="MON6" s="231"/>
      <c r="MOO6" s="231"/>
      <c r="MOP6" s="231"/>
      <c r="MOQ6" s="231"/>
      <c r="MOR6" s="231"/>
      <c r="MOS6" s="231"/>
      <c r="MOT6" s="231"/>
      <c r="MOU6" s="231"/>
      <c r="MOV6" s="231"/>
      <c r="MOW6" s="231"/>
      <c r="MOX6" s="231"/>
      <c r="MOY6" s="231"/>
      <c r="MOZ6" s="231"/>
      <c r="MPA6" s="231"/>
      <c r="MPB6" s="231"/>
      <c r="MPC6" s="231"/>
      <c r="MPD6" s="231"/>
      <c r="MPE6" s="231"/>
      <c r="MPF6" s="231"/>
      <c r="MPG6" s="231"/>
      <c r="MPH6" s="231"/>
      <c r="MPI6" s="231"/>
      <c r="MPJ6" s="231"/>
      <c r="MPK6" s="231"/>
      <c r="MPL6" s="231"/>
      <c r="MPM6" s="231"/>
      <c r="MPN6" s="231"/>
      <c r="MPO6" s="231"/>
      <c r="MPP6" s="231"/>
      <c r="MPQ6" s="231"/>
      <c r="MPR6" s="231"/>
      <c r="MPS6" s="231"/>
      <c r="MPT6" s="231"/>
      <c r="MPU6" s="231"/>
      <c r="MPV6" s="231"/>
      <c r="MPW6" s="231"/>
      <c r="MPX6" s="231"/>
      <c r="MPY6" s="231"/>
      <c r="MPZ6" s="231"/>
      <c r="MQA6" s="231"/>
      <c r="MQB6" s="231"/>
      <c r="MQC6" s="231"/>
      <c r="MQD6" s="231"/>
      <c r="MQE6" s="231"/>
      <c r="MQF6" s="231"/>
      <c r="MQG6" s="231"/>
      <c r="MQH6" s="231"/>
      <c r="MQI6" s="231"/>
      <c r="MQJ6" s="231"/>
      <c r="MQK6" s="231"/>
      <c r="MQL6" s="231"/>
      <c r="MQM6" s="231"/>
      <c r="MQN6" s="231"/>
      <c r="MQO6" s="231"/>
      <c r="MQP6" s="231"/>
      <c r="MQQ6" s="231"/>
      <c r="MQR6" s="231"/>
      <c r="MQS6" s="231"/>
      <c r="MQT6" s="231"/>
      <c r="MQU6" s="231"/>
      <c r="MQV6" s="231"/>
      <c r="MQW6" s="231"/>
      <c r="MQX6" s="231"/>
      <c r="MQY6" s="231"/>
      <c r="MQZ6" s="231"/>
      <c r="MRA6" s="231"/>
      <c r="MRB6" s="231"/>
      <c r="MRC6" s="231"/>
      <c r="MRD6" s="231"/>
      <c r="MRE6" s="231"/>
      <c r="MRF6" s="231"/>
      <c r="MRG6" s="231"/>
      <c r="MRH6" s="231"/>
      <c r="MRI6" s="231"/>
      <c r="MRJ6" s="231"/>
      <c r="MRK6" s="231"/>
      <c r="MRL6" s="231"/>
      <c r="MRM6" s="231"/>
      <c r="MRN6" s="231"/>
      <c r="MRO6" s="231"/>
      <c r="MRP6" s="231"/>
      <c r="MRQ6" s="231"/>
      <c r="MRR6" s="231"/>
      <c r="MRS6" s="231"/>
      <c r="MRT6" s="231"/>
      <c r="MRU6" s="231"/>
      <c r="MRV6" s="231"/>
      <c r="MRW6" s="231"/>
      <c r="MRX6" s="231"/>
      <c r="MRY6" s="231"/>
      <c r="MRZ6" s="231"/>
      <c r="MSA6" s="231"/>
      <c r="MSB6" s="231"/>
      <c r="MSC6" s="231"/>
      <c r="MSD6" s="231"/>
      <c r="MSE6" s="231"/>
      <c r="MSF6" s="231"/>
      <c r="MSG6" s="231"/>
      <c r="MSH6" s="231"/>
      <c r="MSI6" s="231"/>
      <c r="MSJ6" s="231"/>
      <c r="MSK6" s="231"/>
      <c r="MSL6" s="231"/>
      <c r="MSM6" s="231"/>
      <c r="MSN6" s="231"/>
      <c r="MSO6" s="231"/>
      <c r="MSP6" s="231"/>
      <c r="MSQ6" s="231"/>
      <c r="MSR6" s="231"/>
      <c r="MSS6" s="231"/>
      <c r="MST6" s="231"/>
      <c r="MSU6" s="231"/>
      <c r="MSV6" s="231"/>
      <c r="MSW6" s="231"/>
      <c r="MSX6" s="231"/>
      <c r="MSY6" s="231"/>
      <c r="MSZ6" s="231"/>
      <c r="MTA6" s="231"/>
      <c r="MTB6" s="231"/>
      <c r="MTC6" s="231"/>
      <c r="MTD6" s="231"/>
      <c r="MTE6" s="231"/>
      <c r="MTF6" s="231"/>
      <c r="MTG6" s="231"/>
      <c r="MTH6" s="231"/>
      <c r="MTI6" s="231"/>
      <c r="MTJ6" s="231"/>
      <c r="MTK6" s="231"/>
      <c r="MTL6" s="231"/>
      <c r="MTM6" s="231"/>
      <c r="MTN6" s="231"/>
      <c r="MTO6" s="231"/>
      <c r="MTP6" s="231"/>
      <c r="MTQ6" s="231"/>
      <c r="MTR6" s="231"/>
      <c r="MTS6" s="231"/>
      <c r="MTT6" s="231"/>
      <c r="MTU6" s="231"/>
      <c r="MTV6" s="231"/>
      <c r="MTW6" s="231"/>
      <c r="MTX6" s="231"/>
      <c r="MTY6" s="231"/>
      <c r="MTZ6" s="231"/>
      <c r="MUA6" s="231"/>
      <c r="MUB6" s="231"/>
      <c r="MUC6" s="231"/>
      <c r="MUD6" s="231"/>
      <c r="MUE6" s="231"/>
      <c r="MUF6" s="231"/>
      <c r="MUG6" s="231"/>
      <c r="MUH6" s="231"/>
      <c r="MUI6" s="231"/>
      <c r="MUJ6" s="231"/>
      <c r="MUK6" s="231"/>
      <c r="MUL6" s="231"/>
      <c r="MUM6" s="231"/>
      <c r="MUN6" s="231"/>
      <c r="MUO6" s="231"/>
      <c r="MUP6" s="231"/>
      <c r="MUQ6" s="231"/>
      <c r="MUR6" s="231"/>
      <c r="MUS6" s="231"/>
      <c r="MUT6" s="231"/>
      <c r="MUU6" s="231"/>
      <c r="MUV6" s="231"/>
      <c r="MUW6" s="231"/>
      <c r="MUX6" s="231"/>
      <c r="MUY6" s="231"/>
      <c r="MUZ6" s="231"/>
      <c r="MVA6" s="231"/>
      <c r="MVB6" s="231"/>
      <c r="MVC6" s="231"/>
      <c r="MVD6" s="231"/>
      <c r="MVE6" s="231"/>
      <c r="MVF6" s="231"/>
      <c r="MVG6" s="231"/>
      <c r="MVH6" s="231"/>
      <c r="MVI6" s="231"/>
      <c r="MVJ6" s="231"/>
      <c r="MVK6" s="231"/>
      <c r="MVL6" s="231"/>
      <c r="MVM6" s="231"/>
      <c r="MVN6" s="231"/>
      <c r="MVO6" s="231"/>
      <c r="MVP6" s="231"/>
      <c r="MVQ6" s="231"/>
      <c r="MVR6" s="231"/>
      <c r="MVS6" s="231"/>
      <c r="MVT6" s="231"/>
      <c r="MVU6" s="231"/>
      <c r="MVV6" s="231"/>
      <c r="MVW6" s="231"/>
      <c r="MVX6" s="231"/>
      <c r="MVY6" s="231"/>
      <c r="MVZ6" s="231"/>
      <c r="MWA6" s="231"/>
      <c r="MWB6" s="231"/>
      <c r="MWC6" s="231"/>
      <c r="MWD6" s="231"/>
      <c r="MWE6" s="231"/>
      <c r="MWF6" s="231"/>
      <c r="MWG6" s="231"/>
      <c r="MWH6" s="231"/>
      <c r="MWI6" s="231"/>
      <c r="MWJ6" s="231"/>
      <c r="MWK6" s="231"/>
      <c r="MWL6" s="231"/>
      <c r="MWM6" s="231"/>
      <c r="MWN6" s="231"/>
      <c r="MWO6" s="231"/>
      <c r="MWP6" s="231"/>
      <c r="MWQ6" s="231"/>
      <c r="MWR6" s="231"/>
      <c r="MWS6" s="231"/>
      <c r="MWT6" s="231"/>
      <c r="MWU6" s="231"/>
      <c r="MWV6" s="231"/>
      <c r="MWW6" s="231"/>
      <c r="MWX6" s="231"/>
      <c r="MWY6" s="231"/>
      <c r="MWZ6" s="231"/>
      <c r="MXA6" s="231"/>
      <c r="MXB6" s="231"/>
      <c r="MXC6" s="231"/>
      <c r="MXD6" s="231"/>
      <c r="MXE6" s="231"/>
      <c r="MXF6" s="231"/>
      <c r="MXG6" s="231"/>
      <c r="MXH6" s="231"/>
      <c r="MXI6" s="231"/>
      <c r="MXJ6" s="231"/>
      <c r="MXK6" s="231"/>
      <c r="MXL6" s="231"/>
      <c r="MXM6" s="231"/>
      <c r="MXN6" s="231"/>
      <c r="MXO6" s="231"/>
      <c r="MXP6" s="231"/>
      <c r="MXQ6" s="231"/>
      <c r="MXR6" s="231"/>
      <c r="MXS6" s="231"/>
      <c r="MXT6" s="231"/>
      <c r="MXU6" s="231"/>
      <c r="MXV6" s="231"/>
      <c r="MXW6" s="231"/>
      <c r="MXX6" s="231"/>
      <c r="MXY6" s="231"/>
      <c r="MXZ6" s="231"/>
      <c r="MYA6" s="231"/>
      <c r="MYB6" s="231"/>
      <c r="MYC6" s="231"/>
      <c r="MYD6" s="231"/>
      <c r="MYE6" s="231"/>
      <c r="MYF6" s="231"/>
      <c r="MYG6" s="231"/>
      <c r="MYH6" s="231"/>
      <c r="MYI6" s="231"/>
      <c r="MYJ6" s="231"/>
      <c r="MYK6" s="231"/>
      <c r="MYL6" s="231"/>
      <c r="MYM6" s="231"/>
      <c r="MYN6" s="231"/>
      <c r="MYO6" s="231"/>
      <c r="MYP6" s="231"/>
      <c r="MYQ6" s="231"/>
      <c r="MYR6" s="231"/>
      <c r="MYS6" s="231"/>
      <c r="MYT6" s="231"/>
      <c r="MYU6" s="231"/>
      <c r="MYV6" s="231"/>
      <c r="MYW6" s="231"/>
      <c r="MYX6" s="231"/>
      <c r="MYY6" s="231"/>
      <c r="MYZ6" s="231"/>
      <c r="MZA6" s="231"/>
      <c r="MZB6" s="231"/>
      <c r="MZC6" s="231"/>
      <c r="MZD6" s="231"/>
      <c r="MZE6" s="231"/>
      <c r="MZF6" s="231"/>
      <c r="MZG6" s="231"/>
      <c r="MZH6" s="231"/>
      <c r="MZI6" s="231"/>
      <c r="MZJ6" s="231"/>
      <c r="MZK6" s="231"/>
      <c r="MZL6" s="231"/>
      <c r="MZM6" s="231"/>
      <c r="MZN6" s="231"/>
      <c r="MZO6" s="231"/>
      <c r="MZP6" s="231"/>
      <c r="MZQ6" s="231"/>
      <c r="MZR6" s="231"/>
      <c r="MZS6" s="231"/>
      <c r="MZT6" s="231"/>
      <c r="MZU6" s="231"/>
      <c r="MZV6" s="231"/>
      <c r="MZW6" s="231"/>
      <c r="MZX6" s="231"/>
      <c r="MZY6" s="231"/>
      <c r="MZZ6" s="231"/>
      <c r="NAA6" s="231"/>
      <c r="NAB6" s="231"/>
      <c r="NAC6" s="231"/>
      <c r="NAD6" s="231"/>
      <c r="NAE6" s="231"/>
      <c r="NAF6" s="231"/>
      <c r="NAG6" s="231"/>
      <c r="NAH6" s="231"/>
      <c r="NAI6" s="231"/>
      <c r="NAJ6" s="231"/>
      <c r="NAK6" s="231"/>
      <c r="NAL6" s="231"/>
      <c r="NAM6" s="231"/>
      <c r="NAN6" s="231"/>
      <c r="NAO6" s="231"/>
      <c r="NAP6" s="231"/>
      <c r="NAQ6" s="231"/>
      <c r="NAR6" s="231"/>
      <c r="NAS6" s="231"/>
      <c r="NAT6" s="231"/>
      <c r="NAU6" s="231"/>
      <c r="NAV6" s="231"/>
      <c r="NAW6" s="231"/>
      <c r="NAX6" s="231"/>
      <c r="NAY6" s="231"/>
      <c r="NAZ6" s="231"/>
      <c r="NBA6" s="231"/>
      <c r="NBB6" s="231"/>
      <c r="NBC6" s="231"/>
      <c r="NBD6" s="231"/>
      <c r="NBE6" s="231"/>
      <c r="NBF6" s="231"/>
      <c r="NBG6" s="231"/>
      <c r="NBH6" s="231"/>
      <c r="NBI6" s="231"/>
      <c r="NBJ6" s="231"/>
      <c r="NBK6" s="231"/>
      <c r="NBL6" s="231"/>
      <c r="NBM6" s="231"/>
      <c r="NBN6" s="231"/>
      <c r="NBO6" s="231"/>
      <c r="NBP6" s="231"/>
      <c r="NBQ6" s="231"/>
      <c r="NBR6" s="231"/>
      <c r="NBS6" s="231"/>
      <c r="NBT6" s="231"/>
      <c r="NBU6" s="231"/>
      <c r="NBV6" s="231"/>
      <c r="NBW6" s="231"/>
      <c r="NBX6" s="231"/>
      <c r="NBY6" s="231"/>
      <c r="NBZ6" s="231"/>
      <c r="NCA6" s="231"/>
      <c r="NCB6" s="231"/>
      <c r="NCC6" s="231"/>
      <c r="NCD6" s="231"/>
      <c r="NCE6" s="231"/>
      <c r="NCF6" s="231"/>
      <c r="NCG6" s="231"/>
      <c r="NCH6" s="231"/>
      <c r="NCI6" s="231"/>
      <c r="NCJ6" s="231"/>
      <c r="NCK6" s="231"/>
      <c r="NCL6" s="231"/>
      <c r="NCM6" s="231"/>
      <c r="NCN6" s="231"/>
      <c r="NCO6" s="231"/>
      <c r="NCP6" s="231"/>
      <c r="NCQ6" s="231"/>
      <c r="NCR6" s="231"/>
      <c r="NCS6" s="231"/>
      <c r="NCT6" s="231"/>
      <c r="NCU6" s="231"/>
      <c r="NCV6" s="231"/>
      <c r="NCW6" s="231"/>
      <c r="NCX6" s="231"/>
      <c r="NCY6" s="231"/>
      <c r="NCZ6" s="231"/>
      <c r="NDA6" s="231"/>
      <c r="NDB6" s="231"/>
      <c r="NDC6" s="231"/>
      <c r="NDD6" s="231"/>
      <c r="NDE6" s="231"/>
      <c r="NDF6" s="231"/>
      <c r="NDG6" s="231"/>
      <c r="NDH6" s="231"/>
      <c r="NDI6" s="231"/>
      <c r="NDJ6" s="231"/>
      <c r="NDK6" s="231"/>
      <c r="NDL6" s="231"/>
      <c r="NDM6" s="231"/>
      <c r="NDN6" s="231"/>
      <c r="NDO6" s="231"/>
      <c r="NDP6" s="231"/>
      <c r="NDQ6" s="231"/>
      <c r="NDR6" s="231"/>
      <c r="NDS6" s="231"/>
      <c r="NDT6" s="231"/>
      <c r="NDU6" s="231"/>
      <c r="NDV6" s="231"/>
      <c r="NDW6" s="231"/>
      <c r="NDX6" s="231"/>
      <c r="NDY6" s="231"/>
      <c r="NDZ6" s="231"/>
      <c r="NEA6" s="231"/>
      <c r="NEB6" s="231"/>
      <c r="NEC6" s="231"/>
      <c r="NED6" s="231"/>
      <c r="NEE6" s="231"/>
      <c r="NEF6" s="231"/>
      <c r="NEG6" s="231"/>
      <c r="NEH6" s="231"/>
      <c r="NEI6" s="231"/>
      <c r="NEJ6" s="231"/>
      <c r="NEK6" s="231"/>
      <c r="NEL6" s="231"/>
      <c r="NEM6" s="231"/>
      <c r="NEN6" s="231"/>
      <c r="NEO6" s="231"/>
      <c r="NEP6" s="231"/>
      <c r="NEQ6" s="231"/>
      <c r="NER6" s="231"/>
      <c r="NES6" s="231"/>
      <c r="NET6" s="231"/>
      <c r="NEU6" s="231"/>
      <c r="NEV6" s="231"/>
      <c r="NEW6" s="231"/>
      <c r="NEX6" s="231"/>
      <c r="NEY6" s="231"/>
      <c r="NEZ6" s="231"/>
      <c r="NFA6" s="231"/>
      <c r="NFB6" s="231"/>
      <c r="NFC6" s="231"/>
      <c r="NFD6" s="231"/>
      <c r="NFE6" s="231"/>
      <c r="NFF6" s="231"/>
      <c r="NFG6" s="231"/>
      <c r="NFH6" s="231"/>
      <c r="NFI6" s="231"/>
      <c r="NFJ6" s="231"/>
      <c r="NFK6" s="231"/>
      <c r="NFL6" s="231"/>
      <c r="NFM6" s="231"/>
      <c r="NFN6" s="231"/>
      <c r="NFO6" s="231"/>
      <c r="NFP6" s="231"/>
      <c r="NFQ6" s="231"/>
      <c r="NFR6" s="231"/>
      <c r="NFS6" s="231"/>
      <c r="NFT6" s="231"/>
      <c r="NFU6" s="231"/>
      <c r="NFV6" s="231"/>
      <c r="NFW6" s="231"/>
      <c r="NFX6" s="231"/>
      <c r="NFY6" s="231"/>
      <c r="NFZ6" s="231"/>
      <c r="NGA6" s="231"/>
      <c r="NGB6" s="231"/>
      <c r="NGC6" s="231"/>
      <c r="NGD6" s="231"/>
      <c r="NGE6" s="231"/>
      <c r="NGF6" s="231"/>
      <c r="NGG6" s="231"/>
      <c r="NGH6" s="231"/>
      <c r="NGI6" s="231"/>
      <c r="NGJ6" s="231"/>
      <c r="NGK6" s="231"/>
      <c r="NGL6" s="231"/>
      <c r="NGM6" s="231"/>
      <c r="NGN6" s="231"/>
      <c r="NGO6" s="231"/>
      <c r="NGP6" s="231"/>
      <c r="NGQ6" s="231"/>
      <c r="NGR6" s="231"/>
      <c r="NGS6" s="231"/>
      <c r="NGT6" s="231"/>
      <c r="NGU6" s="231"/>
      <c r="NGV6" s="231"/>
      <c r="NGW6" s="231"/>
      <c r="NGX6" s="231"/>
      <c r="NGY6" s="231"/>
      <c r="NGZ6" s="231"/>
      <c r="NHA6" s="231"/>
      <c r="NHB6" s="231"/>
      <c r="NHC6" s="231"/>
      <c r="NHD6" s="231"/>
      <c r="NHE6" s="231"/>
      <c r="NHF6" s="231"/>
      <c r="NHG6" s="231"/>
      <c r="NHH6" s="231"/>
      <c r="NHI6" s="231"/>
      <c r="NHJ6" s="231"/>
      <c r="NHK6" s="231"/>
      <c r="NHL6" s="231"/>
      <c r="NHM6" s="231"/>
      <c r="NHN6" s="231"/>
      <c r="NHO6" s="231"/>
      <c r="NHP6" s="231"/>
      <c r="NHQ6" s="231"/>
      <c r="NHR6" s="231"/>
      <c r="NHS6" s="231"/>
      <c r="NHT6" s="231"/>
      <c r="NHU6" s="231"/>
      <c r="NHV6" s="231"/>
      <c r="NHW6" s="231"/>
      <c r="NHX6" s="231"/>
      <c r="NHY6" s="231"/>
      <c r="NHZ6" s="231"/>
      <c r="NIA6" s="231"/>
      <c r="NIB6" s="231"/>
      <c r="NIC6" s="231"/>
      <c r="NID6" s="231"/>
      <c r="NIE6" s="231"/>
      <c r="NIF6" s="231"/>
      <c r="NIG6" s="231"/>
      <c r="NIH6" s="231"/>
      <c r="NII6" s="231"/>
      <c r="NIJ6" s="231"/>
      <c r="NIK6" s="231"/>
      <c r="NIL6" s="231"/>
      <c r="NIM6" s="231"/>
      <c r="NIN6" s="231"/>
      <c r="NIO6" s="231"/>
      <c r="NIP6" s="231"/>
      <c r="NIQ6" s="231"/>
      <c r="NIR6" s="231"/>
      <c r="NIS6" s="231"/>
      <c r="NIT6" s="231"/>
      <c r="NIU6" s="231"/>
      <c r="NIV6" s="231"/>
      <c r="NIW6" s="231"/>
      <c r="NIX6" s="231"/>
      <c r="NIY6" s="231"/>
      <c r="NIZ6" s="231"/>
      <c r="NJA6" s="231"/>
      <c r="NJB6" s="231"/>
      <c r="NJC6" s="231"/>
      <c r="NJD6" s="231"/>
      <c r="NJE6" s="231"/>
      <c r="NJF6" s="231"/>
      <c r="NJG6" s="231"/>
      <c r="NJH6" s="231"/>
      <c r="NJI6" s="231"/>
      <c r="NJJ6" s="231"/>
      <c r="NJK6" s="231"/>
      <c r="NJL6" s="231"/>
      <c r="NJM6" s="231"/>
      <c r="NJN6" s="231"/>
      <c r="NJO6" s="231"/>
      <c r="NJP6" s="231"/>
      <c r="NJQ6" s="231"/>
      <c r="NJR6" s="231"/>
      <c r="NJS6" s="231"/>
      <c r="NJT6" s="231"/>
      <c r="NJU6" s="231"/>
      <c r="NJV6" s="231"/>
      <c r="NJW6" s="231"/>
      <c r="NJX6" s="231"/>
      <c r="NJY6" s="231"/>
      <c r="NJZ6" s="231"/>
      <c r="NKA6" s="231"/>
      <c r="NKB6" s="231"/>
      <c r="NKC6" s="231"/>
      <c r="NKD6" s="231"/>
      <c r="NKE6" s="231"/>
      <c r="NKF6" s="231"/>
      <c r="NKG6" s="231"/>
      <c r="NKH6" s="231"/>
      <c r="NKI6" s="231"/>
      <c r="NKJ6" s="231"/>
      <c r="NKK6" s="231"/>
      <c r="NKL6" s="231"/>
      <c r="NKM6" s="231"/>
      <c r="NKN6" s="231"/>
      <c r="NKO6" s="231"/>
      <c r="NKP6" s="231"/>
      <c r="NKQ6" s="231"/>
      <c r="NKR6" s="231"/>
      <c r="NKS6" s="231"/>
      <c r="NKT6" s="231"/>
      <c r="NKU6" s="231"/>
      <c r="NKV6" s="231"/>
      <c r="NKW6" s="231"/>
      <c r="NKX6" s="231"/>
      <c r="NKY6" s="231"/>
      <c r="NKZ6" s="231"/>
      <c r="NLA6" s="231"/>
      <c r="NLB6" s="231"/>
      <c r="NLC6" s="231"/>
      <c r="NLD6" s="231"/>
      <c r="NLE6" s="231"/>
      <c r="NLF6" s="231"/>
      <c r="NLG6" s="231"/>
      <c r="NLH6" s="231"/>
      <c r="NLI6" s="231"/>
      <c r="NLJ6" s="231"/>
      <c r="NLK6" s="231"/>
      <c r="NLL6" s="231"/>
      <c r="NLM6" s="231"/>
      <c r="NLN6" s="231"/>
      <c r="NLO6" s="231"/>
      <c r="NLP6" s="231"/>
      <c r="NLQ6" s="231"/>
      <c r="NLR6" s="231"/>
      <c r="NLS6" s="231"/>
      <c r="NLT6" s="231"/>
      <c r="NLU6" s="231"/>
      <c r="NLV6" s="231"/>
      <c r="NLW6" s="231"/>
      <c r="NLX6" s="231"/>
      <c r="NLY6" s="231"/>
      <c r="NLZ6" s="231"/>
      <c r="NMA6" s="231"/>
      <c r="NMB6" s="231"/>
      <c r="NMC6" s="231"/>
      <c r="NMD6" s="231"/>
      <c r="NME6" s="231"/>
      <c r="NMF6" s="231"/>
      <c r="NMG6" s="231"/>
      <c r="NMH6" s="231"/>
      <c r="NMI6" s="231"/>
      <c r="NMJ6" s="231"/>
      <c r="NMK6" s="231"/>
      <c r="NML6" s="231"/>
      <c r="NMM6" s="231"/>
      <c r="NMN6" s="231"/>
      <c r="NMO6" s="231"/>
      <c r="NMP6" s="231"/>
      <c r="NMQ6" s="231"/>
      <c r="NMR6" s="231"/>
      <c r="NMS6" s="231"/>
      <c r="NMT6" s="231"/>
      <c r="NMU6" s="231"/>
      <c r="NMV6" s="231"/>
      <c r="NMW6" s="231"/>
      <c r="NMX6" s="231"/>
      <c r="NMY6" s="231"/>
      <c r="NMZ6" s="231"/>
      <c r="NNA6" s="231"/>
      <c r="NNB6" s="231"/>
      <c r="NNC6" s="231"/>
      <c r="NND6" s="231"/>
      <c r="NNE6" s="231"/>
      <c r="NNF6" s="231"/>
      <c r="NNG6" s="231"/>
      <c r="NNH6" s="231"/>
      <c r="NNI6" s="231"/>
      <c r="NNJ6" s="231"/>
      <c r="NNK6" s="231"/>
      <c r="NNL6" s="231"/>
      <c r="NNM6" s="231"/>
      <c r="NNN6" s="231"/>
      <c r="NNO6" s="231"/>
      <c r="NNP6" s="231"/>
      <c r="NNQ6" s="231"/>
      <c r="NNR6" s="231"/>
      <c r="NNS6" s="231"/>
      <c r="NNT6" s="231"/>
      <c r="NNU6" s="231"/>
      <c r="NNV6" s="231"/>
      <c r="NNW6" s="231"/>
      <c r="NNX6" s="231"/>
      <c r="NNY6" s="231"/>
      <c r="NNZ6" s="231"/>
      <c r="NOA6" s="231"/>
      <c r="NOB6" s="231"/>
      <c r="NOC6" s="231"/>
      <c r="NOD6" s="231"/>
      <c r="NOE6" s="231"/>
      <c r="NOF6" s="231"/>
      <c r="NOG6" s="231"/>
      <c r="NOH6" s="231"/>
      <c r="NOI6" s="231"/>
      <c r="NOJ6" s="231"/>
      <c r="NOK6" s="231"/>
      <c r="NOL6" s="231"/>
      <c r="NOM6" s="231"/>
      <c r="NON6" s="231"/>
      <c r="NOO6" s="231"/>
      <c r="NOP6" s="231"/>
      <c r="NOQ6" s="231"/>
      <c r="NOR6" s="231"/>
      <c r="NOS6" s="231"/>
      <c r="NOT6" s="231"/>
      <c r="NOU6" s="231"/>
      <c r="NOV6" s="231"/>
      <c r="NOW6" s="231"/>
      <c r="NOX6" s="231"/>
      <c r="NOY6" s="231"/>
      <c r="NOZ6" s="231"/>
      <c r="NPA6" s="231"/>
      <c r="NPB6" s="231"/>
      <c r="NPC6" s="231"/>
      <c r="NPD6" s="231"/>
      <c r="NPE6" s="231"/>
      <c r="NPF6" s="231"/>
      <c r="NPG6" s="231"/>
      <c r="NPH6" s="231"/>
      <c r="NPI6" s="231"/>
      <c r="NPJ6" s="231"/>
      <c r="NPK6" s="231"/>
      <c r="NPL6" s="231"/>
      <c r="NPM6" s="231"/>
      <c r="NPN6" s="231"/>
      <c r="NPO6" s="231"/>
      <c r="NPP6" s="231"/>
      <c r="NPQ6" s="231"/>
      <c r="NPR6" s="231"/>
      <c r="NPS6" s="231"/>
      <c r="NPT6" s="231"/>
      <c r="NPU6" s="231"/>
      <c r="NPV6" s="231"/>
      <c r="NPW6" s="231"/>
      <c r="NPX6" s="231"/>
      <c r="NPY6" s="231"/>
      <c r="NPZ6" s="231"/>
      <c r="NQA6" s="231"/>
      <c r="NQB6" s="231"/>
      <c r="NQC6" s="231"/>
      <c r="NQD6" s="231"/>
      <c r="NQE6" s="231"/>
      <c r="NQF6" s="231"/>
      <c r="NQG6" s="231"/>
      <c r="NQH6" s="231"/>
      <c r="NQI6" s="231"/>
      <c r="NQJ6" s="231"/>
      <c r="NQK6" s="231"/>
      <c r="NQL6" s="231"/>
      <c r="NQM6" s="231"/>
      <c r="NQN6" s="231"/>
      <c r="NQO6" s="231"/>
      <c r="NQP6" s="231"/>
      <c r="NQQ6" s="231"/>
      <c r="NQR6" s="231"/>
      <c r="NQS6" s="231"/>
      <c r="NQT6" s="231"/>
      <c r="NQU6" s="231"/>
      <c r="NQV6" s="231"/>
      <c r="NQW6" s="231"/>
      <c r="NQX6" s="231"/>
      <c r="NQY6" s="231"/>
      <c r="NQZ6" s="231"/>
      <c r="NRA6" s="231"/>
      <c r="NRB6" s="231"/>
      <c r="NRC6" s="231"/>
      <c r="NRD6" s="231"/>
      <c r="NRE6" s="231"/>
      <c r="NRF6" s="231"/>
      <c r="NRG6" s="231"/>
      <c r="NRH6" s="231"/>
      <c r="NRI6" s="231"/>
      <c r="NRJ6" s="231"/>
      <c r="NRK6" s="231"/>
      <c r="NRL6" s="231"/>
      <c r="NRM6" s="231"/>
      <c r="NRN6" s="231"/>
      <c r="NRO6" s="231"/>
      <c r="NRP6" s="231"/>
      <c r="NRQ6" s="231"/>
      <c r="NRR6" s="231"/>
      <c r="NRS6" s="231"/>
      <c r="NRT6" s="231"/>
      <c r="NRU6" s="231"/>
      <c r="NRV6" s="231"/>
      <c r="NRW6" s="231"/>
      <c r="NRX6" s="231"/>
      <c r="NRY6" s="231"/>
      <c r="NRZ6" s="231"/>
      <c r="NSA6" s="231"/>
      <c r="NSB6" s="231"/>
      <c r="NSC6" s="231"/>
      <c r="NSD6" s="231"/>
      <c r="NSE6" s="231"/>
      <c r="NSF6" s="231"/>
      <c r="NSG6" s="231"/>
      <c r="NSH6" s="231"/>
      <c r="NSI6" s="231"/>
      <c r="NSJ6" s="231"/>
      <c r="NSK6" s="231"/>
      <c r="NSL6" s="231"/>
      <c r="NSM6" s="231"/>
      <c r="NSN6" s="231"/>
      <c r="NSO6" s="231"/>
      <c r="NSP6" s="231"/>
      <c r="NSQ6" s="231"/>
      <c r="NSR6" s="231"/>
      <c r="NSS6" s="231"/>
      <c r="NST6" s="231"/>
      <c r="NSU6" s="231"/>
      <c r="NSV6" s="231"/>
      <c r="NSW6" s="231"/>
      <c r="NSX6" s="231"/>
      <c r="NSY6" s="231"/>
      <c r="NSZ6" s="231"/>
      <c r="NTA6" s="231"/>
      <c r="NTB6" s="231"/>
      <c r="NTC6" s="231"/>
      <c r="NTD6" s="231"/>
      <c r="NTE6" s="231"/>
      <c r="NTF6" s="231"/>
      <c r="NTG6" s="231"/>
      <c r="NTH6" s="231"/>
      <c r="NTI6" s="231"/>
      <c r="NTJ6" s="231"/>
      <c r="NTK6" s="231"/>
      <c r="NTL6" s="231"/>
      <c r="NTM6" s="231"/>
      <c r="NTN6" s="231"/>
      <c r="NTO6" s="231"/>
      <c r="NTP6" s="231"/>
      <c r="NTQ6" s="231"/>
      <c r="NTR6" s="231"/>
      <c r="NTS6" s="231"/>
      <c r="NTT6" s="231"/>
      <c r="NTU6" s="231"/>
      <c r="NTV6" s="231"/>
      <c r="NTW6" s="231"/>
      <c r="NTX6" s="231"/>
      <c r="NTY6" s="231"/>
      <c r="NTZ6" s="231"/>
      <c r="NUA6" s="231"/>
      <c r="NUB6" s="231"/>
      <c r="NUC6" s="231"/>
      <c r="NUD6" s="231"/>
      <c r="NUE6" s="231"/>
      <c r="NUF6" s="231"/>
      <c r="NUG6" s="231"/>
      <c r="NUH6" s="231"/>
      <c r="NUI6" s="231"/>
      <c r="NUJ6" s="231"/>
      <c r="NUK6" s="231"/>
      <c r="NUL6" s="231"/>
      <c r="NUM6" s="231"/>
      <c r="NUN6" s="231"/>
      <c r="NUO6" s="231"/>
      <c r="NUP6" s="231"/>
      <c r="NUQ6" s="231"/>
      <c r="NUR6" s="231"/>
      <c r="NUS6" s="231"/>
      <c r="NUT6" s="231"/>
      <c r="NUU6" s="231"/>
      <c r="NUV6" s="231"/>
      <c r="NUW6" s="231"/>
      <c r="NUX6" s="231"/>
      <c r="NUY6" s="231"/>
      <c r="NUZ6" s="231"/>
      <c r="NVA6" s="231"/>
      <c r="NVB6" s="231"/>
      <c r="NVC6" s="231"/>
      <c r="NVD6" s="231"/>
      <c r="NVE6" s="231"/>
      <c r="NVF6" s="231"/>
      <c r="NVG6" s="231"/>
      <c r="NVH6" s="231"/>
      <c r="NVI6" s="231"/>
      <c r="NVJ6" s="231"/>
      <c r="NVK6" s="231"/>
      <c r="NVL6" s="231"/>
      <c r="NVM6" s="231"/>
      <c r="NVN6" s="231"/>
      <c r="NVO6" s="231"/>
      <c r="NVP6" s="231"/>
      <c r="NVQ6" s="231"/>
      <c r="NVR6" s="231"/>
      <c r="NVS6" s="231"/>
      <c r="NVT6" s="231"/>
      <c r="NVU6" s="231"/>
      <c r="NVV6" s="231"/>
      <c r="NVW6" s="231"/>
      <c r="NVX6" s="231"/>
      <c r="NVY6" s="231"/>
      <c r="NVZ6" s="231"/>
      <c r="NWA6" s="231"/>
      <c r="NWB6" s="231"/>
      <c r="NWC6" s="231"/>
      <c r="NWD6" s="231"/>
      <c r="NWE6" s="231"/>
      <c r="NWF6" s="231"/>
      <c r="NWG6" s="231"/>
      <c r="NWH6" s="231"/>
      <c r="NWI6" s="231"/>
      <c r="NWJ6" s="231"/>
      <c r="NWK6" s="231"/>
      <c r="NWL6" s="231"/>
      <c r="NWM6" s="231"/>
      <c r="NWN6" s="231"/>
      <c r="NWO6" s="231"/>
      <c r="NWP6" s="231"/>
      <c r="NWQ6" s="231"/>
      <c r="NWR6" s="231"/>
      <c r="NWS6" s="231"/>
      <c r="NWT6" s="231"/>
      <c r="NWU6" s="231"/>
      <c r="NWV6" s="231"/>
      <c r="NWW6" s="231"/>
      <c r="NWX6" s="231"/>
      <c r="NWY6" s="231"/>
      <c r="NWZ6" s="231"/>
      <c r="NXA6" s="231"/>
      <c r="NXB6" s="231"/>
      <c r="NXC6" s="231"/>
      <c r="NXD6" s="231"/>
      <c r="NXE6" s="231"/>
      <c r="NXF6" s="231"/>
      <c r="NXG6" s="231"/>
      <c r="NXH6" s="231"/>
      <c r="NXI6" s="231"/>
      <c r="NXJ6" s="231"/>
      <c r="NXK6" s="231"/>
      <c r="NXL6" s="231"/>
      <c r="NXM6" s="231"/>
      <c r="NXN6" s="231"/>
      <c r="NXO6" s="231"/>
      <c r="NXP6" s="231"/>
      <c r="NXQ6" s="231"/>
      <c r="NXR6" s="231"/>
      <c r="NXS6" s="231"/>
      <c r="NXT6" s="231"/>
      <c r="NXU6" s="231"/>
      <c r="NXV6" s="231"/>
      <c r="NXW6" s="231"/>
      <c r="NXX6" s="231"/>
      <c r="NXY6" s="231"/>
      <c r="NXZ6" s="231"/>
      <c r="NYA6" s="231"/>
      <c r="NYB6" s="231"/>
      <c r="NYC6" s="231"/>
      <c r="NYD6" s="231"/>
      <c r="NYE6" s="231"/>
      <c r="NYF6" s="231"/>
      <c r="NYG6" s="231"/>
      <c r="NYH6" s="231"/>
      <c r="NYI6" s="231"/>
      <c r="NYJ6" s="231"/>
      <c r="NYK6" s="231"/>
      <c r="NYL6" s="231"/>
      <c r="NYM6" s="231"/>
      <c r="NYN6" s="231"/>
      <c r="NYO6" s="231"/>
      <c r="NYP6" s="231"/>
      <c r="NYQ6" s="231"/>
      <c r="NYR6" s="231"/>
      <c r="NYS6" s="231"/>
      <c r="NYT6" s="231"/>
      <c r="NYU6" s="231"/>
      <c r="NYV6" s="231"/>
      <c r="NYW6" s="231"/>
      <c r="NYX6" s="231"/>
      <c r="NYY6" s="231"/>
      <c r="NYZ6" s="231"/>
      <c r="NZA6" s="231"/>
      <c r="NZB6" s="231"/>
      <c r="NZC6" s="231"/>
      <c r="NZD6" s="231"/>
      <c r="NZE6" s="231"/>
      <c r="NZF6" s="231"/>
      <c r="NZG6" s="231"/>
      <c r="NZH6" s="231"/>
      <c r="NZI6" s="231"/>
      <c r="NZJ6" s="231"/>
      <c r="NZK6" s="231"/>
      <c r="NZL6" s="231"/>
      <c r="NZM6" s="231"/>
      <c r="NZN6" s="231"/>
      <c r="NZO6" s="231"/>
      <c r="NZP6" s="231"/>
      <c r="NZQ6" s="231"/>
      <c r="NZR6" s="231"/>
      <c r="NZS6" s="231"/>
      <c r="NZT6" s="231"/>
      <c r="NZU6" s="231"/>
      <c r="NZV6" s="231"/>
      <c r="NZW6" s="231"/>
      <c r="NZX6" s="231"/>
      <c r="NZY6" s="231"/>
      <c r="NZZ6" s="231"/>
      <c r="OAA6" s="231"/>
      <c r="OAB6" s="231"/>
      <c r="OAC6" s="231"/>
      <c r="OAD6" s="231"/>
      <c r="OAE6" s="231"/>
      <c r="OAF6" s="231"/>
      <c r="OAG6" s="231"/>
      <c r="OAH6" s="231"/>
      <c r="OAI6" s="231"/>
      <c r="OAJ6" s="231"/>
      <c r="OAK6" s="231"/>
      <c r="OAL6" s="231"/>
      <c r="OAM6" s="231"/>
      <c r="OAN6" s="231"/>
      <c r="OAO6" s="231"/>
      <c r="OAP6" s="231"/>
      <c r="OAQ6" s="231"/>
      <c r="OAR6" s="231"/>
      <c r="OAS6" s="231"/>
      <c r="OAT6" s="231"/>
      <c r="OAU6" s="231"/>
      <c r="OAV6" s="231"/>
      <c r="OAW6" s="231"/>
      <c r="OAX6" s="231"/>
      <c r="OAY6" s="231"/>
      <c r="OAZ6" s="231"/>
      <c r="OBA6" s="231"/>
      <c r="OBB6" s="231"/>
      <c r="OBC6" s="231"/>
      <c r="OBD6" s="231"/>
      <c r="OBE6" s="231"/>
      <c r="OBF6" s="231"/>
      <c r="OBG6" s="231"/>
      <c r="OBH6" s="231"/>
      <c r="OBI6" s="231"/>
      <c r="OBJ6" s="231"/>
      <c r="OBK6" s="231"/>
      <c r="OBL6" s="231"/>
      <c r="OBM6" s="231"/>
      <c r="OBN6" s="231"/>
      <c r="OBO6" s="231"/>
      <c r="OBP6" s="231"/>
      <c r="OBQ6" s="231"/>
      <c r="OBR6" s="231"/>
      <c r="OBS6" s="231"/>
      <c r="OBT6" s="231"/>
      <c r="OBU6" s="231"/>
      <c r="OBV6" s="231"/>
      <c r="OBW6" s="231"/>
      <c r="OBX6" s="231"/>
      <c r="OBY6" s="231"/>
      <c r="OBZ6" s="231"/>
      <c r="OCA6" s="231"/>
      <c r="OCB6" s="231"/>
      <c r="OCC6" s="231"/>
      <c r="OCD6" s="231"/>
      <c r="OCE6" s="231"/>
      <c r="OCF6" s="231"/>
      <c r="OCG6" s="231"/>
      <c r="OCH6" s="231"/>
      <c r="OCI6" s="231"/>
      <c r="OCJ6" s="231"/>
      <c r="OCK6" s="231"/>
      <c r="OCL6" s="231"/>
      <c r="OCM6" s="231"/>
      <c r="OCN6" s="231"/>
      <c r="OCO6" s="231"/>
      <c r="OCP6" s="231"/>
      <c r="OCQ6" s="231"/>
      <c r="OCR6" s="231"/>
      <c r="OCS6" s="231"/>
      <c r="OCT6" s="231"/>
      <c r="OCU6" s="231"/>
      <c r="OCV6" s="231"/>
      <c r="OCW6" s="231"/>
      <c r="OCX6" s="231"/>
      <c r="OCY6" s="231"/>
      <c r="OCZ6" s="231"/>
      <c r="ODA6" s="231"/>
      <c r="ODB6" s="231"/>
      <c r="ODC6" s="231"/>
      <c r="ODD6" s="231"/>
      <c r="ODE6" s="231"/>
      <c r="ODF6" s="231"/>
      <c r="ODG6" s="231"/>
      <c r="ODH6" s="231"/>
      <c r="ODI6" s="231"/>
      <c r="ODJ6" s="231"/>
      <c r="ODK6" s="231"/>
      <c r="ODL6" s="231"/>
      <c r="ODM6" s="231"/>
      <c r="ODN6" s="231"/>
      <c r="ODO6" s="231"/>
      <c r="ODP6" s="231"/>
      <c r="ODQ6" s="231"/>
      <c r="ODR6" s="231"/>
      <c r="ODS6" s="231"/>
      <c r="ODT6" s="231"/>
      <c r="ODU6" s="231"/>
      <c r="ODV6" s="231"/>
      <c r="ODW6" s="231"/>
      <c r="ODX6" s="231"/>
      <c r="ODY6" s="231"/>
      <c r="ODZ6" s="231"/>
      <c r="OEA6" s="231"/>
      <c r="OEB6" s="231"/>
      <c r="OEC6" s="231"/>
      <c r="OED6" s="231"/>
      <c r="OEE6" s="231"/>
      <c r="OEF6" s="231"/>
      <c r="OEG6" s="231"/>
      <c r="OEH6" s="231"/>
      <c r="OEI6" s="231"/>
      <c r="OEJ6" s="231"/>
      <c r="OEK6" s="231"/>
      <c r="OEL6" s="231"/>
      <c r="OEM6" s="231"/>
      <c r="OEN6" s="231"/>
      <c r="OEO6" s="231"/>
      <c r="OEP6" s="231"/>
      <c r="OEQ6" s="231"/>
      <c r="OER6" s="231"/>
      <c r="OES6" s="231"/>
      <c r="OET6" s="231"/>
      <c r="OEU6" s="231"/>
      <c r="OEV6" s="231"/>
      <c r="OEW6" s="231"/>
      <c r="OEX6" s="231"/>
      <c r="OEY6" s="231"/>
      <c r="OEZ6" s="231"/>
      <c r="OFA6" s="231"/>
      <c r="OFB6" s="231"/>
      <c r="OFC6" s="231"/>
      <c r="OFD6" s="231"/>
      <c r="OFE6" s="231"/>
      <c r="OFF6" s="231"/>
      <c r="OFG6" s="231"/>
      <c r="OFH6" s="231"/>
      <c r="OFI6" s="231"/>
      <c r="OFJ6" s="231"/>
      <c r="OFK6" s="231"/>
      <c r="OFL6" s="231"/>
      <c r="OFM6" s="231"/>
      <c r="OFN6" s="231"/>
      <c r="OFO6" s="231"/>
      <c r="OFP6" s="231"/>
      <c r="OFQ6" s="231"/>
      <c r="OFR6" s="231"/>
      <c r="OFS6" s="231"/>
      <c r="OFT6" s="231"/>
      <c r="OFU6" s="231"/>
      <c r="OFV6" s="231"/>
      <c r="OFW6" s="231"/>
      <c r="OFX6" s="231"/>
      <c r="OFY6" s="231"/>
      <c r="OFZ6" s="231"/>
      <c r="OGA6" s="231"/>
      <c r="OGB6" s="231"/>
      <c r="OGC6" s="231"/>
      <c r="OGD6" s="231"/>
      <c r="OGE6" s="231"/>
      <c r="OGF6" s="231"/>
      <c r="OGG6" s="231"/>
      <c r="OGH6" s="231"/>
      <c r="OGI6" s="231"/>
      <c r="OGJ6" s="231"/>
      <c r="OGK6" s="231"/>
      <c r="OGL6" s="231"/>
      <c r="OGM6" s="231"/>
      <c r="OGN6" s="231"/>
      <c r="OGO6" s="231"/>
      <c r="OGP6" s="231"/>
      <c r="OGQ6" s="231"/>
      <c r="OGR6" s="231"/>
      <c r="OGS6" s="231"/>
      <c r="OGT6" s="231"/>
      <c r="OGU6" s="231"/>
      <c r="OGV6" s="231"/>
      <c r="OGW6" s="231"/>
      <c r="OGX6" s="231"/>
      <c r="OGY6" s="231"/>
      <c r="OGZ6" s="231"/>
      <c r="OHA6" s="231"/>
      <c r="OHB6" s="231"/>
      <c r="OHC6" s="231"/>
      <c r="OHD6" s="231"/>
      <c r="OHE6" s="231"/>
      <c r="OHF6" s="231"/>
      <c r="OHG6" s="231"/>
      <c r="OHH6" s="231"/>
      <c r="OHI6" s="231"/>
      <c r="OHJ6" s="231"/>
      <c r="OHK6" s="231"/>
      <c r="OHL6" s="231"/>
      <c r="OHM6" s="231"/>
      <c r="OHN6" s="231"/>
      <c r="OHO6" s="231"/>
      <c r="OHP6" s="231"/>
      <c r="OHQ6" s="231"/>
      <c r="OHR6" s="231"/>
      <c r="OHS6" s="231"/>
      <c r="OHT6" s="231"/>
      <c r="OHU6" s="231"/>
      <c r="OHV6" s="231"/>
      <c r="OHW6" s="231"/>
      <c r="OHX6" s="231"/>
      <c r="OHY6" s="231"/>
      <c r="OHZ6" s="231"/>
      <c r="OIA6" s="231"/>
      <c r="OIB6" s="231"/>
      <c r="OIC6" s="231"/>
      <c r="OID6" s="231"/>
      <c r="OIE6" s="231"/>
      <c r="OIF6" s="231"/>
      <c r="OIG6" s="231"/>
      <c r="OIH6" s="231"/>
      <c r="OII6" s="231"/>
      <c r="OIJ6" s="231"/>
      <c r="OIK6" s="231"/>
      <c r="OIL6" s="231"/>
      <c r="OIM6" s="231"/>
      <c r="OIN6" s="231"/>
      <c r="OIO6" s="231"/>
      <c r="OIP6" s="231"/>
      <c r="OIQ6" s="231"/>
      <c r="OIR6" s="231"/>
      <c r="OIS6" s="231"/>
      <c r="OIT6" s="231"/>
      <c r="OIU6" s="231"/>
      <c r="OIV6" s="231"/>
      <c r="OIW6" s="231"/>
      <c r="OIX6" s="231"/>
      <c r="OIY6" s="231"/>
      <c r="OIZ6" s="231"/>
      <c r="OJA6" s="231"/>
      <c r="OJB6" s="231"/>
      <c r="OJC6" s="231"/>
      <c r="OJD6" s="231"/>
      <c r="OJE6" s="231"/>
      <c r="OJF6" s="231"/>
      <c r="OJG6" s="231"/>
      <c r="OJH6" s="231"/>
      <c r="OJI6" s="231"/>
      <c r="OJJ6" s="231"/>
      <c r="OJK6" s="231"/>
      <c r="OJL6" s="231"/>
      <c r="OJM6" s="231"/>
      <c r="OJN6" s="231"/>
      <c r="OJO6" s="231"/>
      <c r="OJP6" s="231"/>
      <c r="OJQ6" s="231"/>
      <c r="OJR6" s="231"/>
      <c r="OJS6" s="231"/>
      <c r="OJT6" s="231"/>
      <c r="OJU6" s="231"/>
      <c r="OJV6" s="231"/>
      <c r="OJW6" s="231"/>
      <c r="OJX6" s="231"/>
      <c r="OJY6" s="231"/>
      <c r="OJZ6" s="231"/>
      <c r="OKA6" s="231"/>
      <c r="OKB6" s="231"/>
      <c r="OKC6" s="231"/>
      <c r="OKD6" s="231"/>
      <c r="OKE6" s="231"/>
      <c r="OKF6" s="231"/>
      <c r="OKG6" s="231"/>
      <c r="OKH6" s="231"/>
      <c r="OKI6" s="231"/>
      <c r="OKJ6" s="231"/>
      <c r="OKK6" s="231"/>
      <c r="OKL6" s="231"/>
      <c r="OKM6" s="231"/>
      <c r="OKN6" s="231"/>
      <c r="OKO6" s="231"/>
      <c r="OKP6" s="231"/>
      <c r="OKQ6" s="231"/>
      <c r="OKR6" s="231"/>
      <c r="OKS6" s="231"/>
      <c r="OKT6" s="231"/>
      <c r="OKU6" s="231"/>
      <c r="OKV6" s="231"/>
      <c r="OKW6" s="231"/>
      <c r="OKX6" s="231"/>
      <c r="OKY6" s="231"/>
      <c r="OKZ6" s="231"/>
      <c r="OLA6" s="231"/>
      <c r="OLB6" s="231"/>
      <c r="OLC6" s="231"/>
      <c r="OLD6" s="231"/>
      <c r="OLE6" s="231"/>
      <c r="OLF6" s="231"/>
      <c r="OLG6" s="231"/>
      <c r="OLH6" s="231"/>
      <c r="OLI6" s="231"/>
      <c r="OLJ6" s="231"/>
      <c r="OLK6" s="231"/>
      <c r="OLL6" s="231"/>
      <c r="OLM6" s="231"/>
      <c r="OLN6" s="231"/>
      <c r="OLO6" s="231"/>
      <c r="OLP6" s="231"/>
      <c r="OLQ6" s="231"/>
      <c r="OLR6" s="231"/>
      <c r="OLS6" s="231"/>
      <c r="OLT6" s="231"/>
      <c r="OLU6" s="231"/>
      <c r="OLV6" s="231"/>
      <c r="OLW6" s="231"/>
      <c r="OLX6" s="231"/>
      <c r="OLY6" s="231"/>
      <c r="OLZ6" s="231"/>
      <c r="OMA6" s="231"/>
      <c r="OMB6" s="231"/>
      <c r="OMC6" s="231"/>
      <c r="OMD6" s="231"/>
      <c r="OME6" s="231"/>
      <c r="OMF6" s="231"/>
      <c r="OMG6" s="231"/>
      <c r="OMH6" s="231"/>
      <c r="OMI6" s="231"/>
      <c r="OMJ6" s="231"/>
      <c r="OMK6" s="231"/>
      <c r="OML6" s="231"/>
      <c r="OMM6" s="231"/>
      <c r="OMN6" s="231"/>
      <c r="OMO6" s="231"/>
      <c r="OMP6" s="231"/>
      <c r="OMQ6" s="231"/>
      <c r="OMR6" s="231"/>
      <c r="OMS6" s="231"/>
      <c r="OMT6" s="231"/>
      <c r="OMU6" s="231"/>
      <c r="OMV6" s="231"/>
      <c r="OMW6" s="231"/>
      <c r="OMX6" s="231"/>
      <c r="OMY6" s="231"/>
      <c r="OMZ6" s="231"/>
      <c r="ONA6" s="231"/>
      <c r="ONB6" s="231"/>
      <c r="ONC6" s="231"/>
      <c r="OND6" s="231"/>
      <c r="ONE6" s="231"/>
      <c r="ONF6" s="231"/>
      <c r="ONG6" s="231"/>
      <c r="ONH6" s="231"/>
      <c r="ONI6" s="231"/>
      <c r="ONJ6" s="231"/>
      <c r="ONK6" s="231"/>
      <c r="ONL6" s="231"/>
      <c r="ONM6" s="231"/>
      <c r="ONN6" s="231"/>
      <c r="ONO6" s="231"/>
      <c r="ONP6" s="231"/>
      <c r="ONQ6" s="231"/>
      <c r="ONR6" s="231"/>
      <c r="ONS6" s="231"/>
      <c r="ONT6" s="231"/>
      <c r="ONU6" s="231"/>
      <c r="ONV6" s="231"/>
      <c r="ONW6" s="231"/>
      <c r="ONX6" s="231"/>
      <c r="ONY6" s="231"/>
      <c r="ONZ6" s="231"/>
      <c r="OOA6" s="231"/>
      <c r="OOB6" s="231"/>
      <c r="OOC6" s="231"/>
      <c r="OOD6" s="231"/>
      <c r="OOE6" s="231"/>
      <c r="OOF6" s="231"/>
      <c r="OOG6" s="231"/>
      <c r="OOH6" s="231"/>
      <c r="OOI6" s="231"/>
      <c r="OOJ6" s="231"/>
      <c r="OOK6" s="231"/>
      <c r="OOL6" s="231"/>
      <c r="OOM6" s="231"/>
      <c r="OON6" s="231"/>
      <c r="OOO6" s="231"/>
      <c r="OOP6" s="231"/>
      <c r="OOQ6" s="231"/>
      <c r="OOR6" s="231"/>
      <c r="OOS6" s="231"/>
      <c r="OOT6" s="231"/>
      <c r="OOU6" s="231"/>
      <c r="OOV6" s="231"/>
      <c r="OOW6" s="231"/>
      <c r="OOX6" s="231"/>
      <c r="OOY6" s="231"/>
      <c r="OOZ6" s="231"/>
      <c r="OPA6" s="231"/>
      <c r="OPB6" s="231"/>
      <c r="OPC6" s="231"/>
      <c r="OPD6" s="231"/>
      <c r="OPE6" s="231"/>
      <c r="OPF6" s="231"/>
      <c r="OPG6" s="231"/>
      <c r="OPH6" s="231"/>
      <c r="OPI6" s="231"/>
      <c r="OPJ6" s="231"/>
      <c r="OPK6" s="231"/>
      <c r="OPL6" s="231"/>
      <c r="OPM6" s="231"/>
      <c r="OPN6" s="231"/>
      <c r="OPO6" s="231"/>
      <c r="OPP6" s="231"/>
      <c r="OPQ6" s="231"/>
      <c r="OPR6" s="231"/>
      <c r="OPS6" s="231"/>
      <c r="OPT6" s="231"/>
      <c r="OPU6" s="231"/>
      <c r="OPV6" s="231"/>
      <c r="OPW6" s="231"/>
      <c r="OPX6" s="231"/>
      <c r="OPY6" s="231"/>
      <c r="OPZ6" s="231"/>
      <c r="OQA6" s="231"/>
      <c r="OQB6" s="231"/>
      <c r="OQC6" s="231"/>
      <c r="OQD6" s="231"/>
      <c r="OQE6" s="231"/>
      <c r="OQF6" s="231"/>
      <c r="OQG6" s="231"/>
      <c r="OQH6" s="231"/>
      <c r="OQI6" s="231"/>
      <c r="OQJ6" s="231"/>
      <c r="OQK6" s="231"/>
      <c r="OQL6" s="231"/>
      <c r="OQM6" s="231"/>
      <c r="OQN6" s="231"/>
      <c r="OQO6" s="231"/>
      <c r="OQP6" s="231"/>
      <c r="OQQ6" s="231"/>
      <c r="OQR6" s="231"/>
      <c r="OQS6" s="231"/>
      <c r="OQT6" s="231"/>
      <c r="OQU6" s="231"/>
      <c r="OQV6" s="231"/>
      <c r="OQW6" s="231"/>
      <c r="OQX6" s="231"/>
      <c r="OQY6" s="231"/>
      <c r="OQZ6" s="231"/>
      <c r="ORA6" s="231"/>
      <c r="ORB6" s="231"/>
      <c r="ORC6" s="231"/>
      <c r="ORD6" s="231"/>
      <c r="ORE6" s="231"/>
      <c r="ORF6" s="231"/>
      <c r="ORG6" s="231"/>
      <c r="ORH6" s="231"/>
      <c r="ORI6" s="231"/>
      <c r="ORJ6" s="231"/>
      <c r="ORK6" s="231"/>
      <c r="ORL6" s="231"/>
      <c r="ORM6" s="231"/>
      <c r="ORN6" s="231"/>
      <c r="ORO6" s="231"/>
      <c r="ORP6" s="231"/>
      <c r="ORQ6" s="231"/>
      <c r="ORR6" s="231"/>
      <c r="ORS6" s="231"/>
      <c r="ORT6" s="231"/>
      <c r="ORU6" s="231"/>
      <c r="ORV6" s="231"/>
      <c r="ORW6" s="231"/>
      <c r="ORX6" s="231"/>
      <c r="ORY6" s="231"/>
      <c r="ORZ6" s="231"/>
      <c r="OSA6" s="231"/>
      <c r="OSB6" s="231"/>
      <c r="OSC6" s="231"/>
      <c r="OSD6" s="231"/>
      <c r="OSE6" s="231"/>
      <c r="OSF6" s="231"/>
      <c r="OSG6" s="231"/>
      <c r="OSH6" s="231"/>
      <c r="OSI6" s="231"/>
      <c r="OSJ6" s="231"/>
      <c r="OSK6" s="231"/>
      <c r="OSL6" s="231"/>
      <c r="OSM6" s="231"/>
      <c r="OSN6" s="231"/>
      <c r="OSO6" s="231"/>
      <c r="OSP6" s="231"/>
      <c r="OSQ6" s="231"/>
      <c r="OSR6" s="231"/>
      <c r="OSS6" s="231"/>
      <c r="OST6" s="231"/>
      <c r="OSU6" s="231"/>
      <c r="OSV6" s="231"/>
      <c r="OSW6" s="231"/>
      <c r="OSX6" s="231"/>
      <c r="OSY6" s="231"/>
      <c r="OSZ6" s="231"/>
      <c r="OTA6" s="231"/>
      <c r="OTB6" s="231"/>
      <c r="OTC6" s="231"/>
      <c r="OTD6" s="231"/>
      <c r="OTE6" s="231"/>
      <c r="OTF6" s="231"/>
      <c r="OTG6" s="231"/>
      <c r="OTH6" s="231"/>
      <c r="OTI6" s="231"/>
      <c r="OTJ6" s="231"/>
      <c r="OTK6" s="231"/>
      <c r="OTL6" s="231"/>
      <c r="OTM6" s="231"/>
      <c r="OTN6" s="231"/>
      <c r="OTO6" s="231"/>
      <c r="OTP6" s="231"/>
      <c r="OTQ6" s="231"/>
      <c r="OTR6" s="231"/>
      <c r="OTS6" s="231"/>
      <c r="OTT6" s="231"/>
      <c r="OTU6" s="231"/>
      <c r="OTV6" s="231"/>
      <c r="OTW6" s="231"/>
      <c r="OTX6" s="231"/>
      <c r="OTY6" s="231"/>
      <c r="OTZ6" s="231"/>
      <c r="OUA6" s="231"/>
      <c r="OUB6" s="231"/>
      <c r="OUC6" s="231"/>
      <c r="OUD6" s="231"/>
      <c r="OUE6" s="231"/>
      <c r="OUF6" s="231"/>
      <c r="OUG6" s="231"/>
      <c r="OUH6" s="231"/>
      <c r="OUI6" s="231"/>
      <c r="OUJ6" s="231"/>
      <c r="OUK6" s="231"/>
      <c r="OUL6" s="231"/>
      <c r="OUM6" s="231"/>
      <c r="OUN6" s="231"/>
      <c r="OUO6" s="231"/>
      <c r="OUP6" s="231"/>
      <c r="OUQ6" s="231"/>
      <c r="OUR6" s="231"/>
      <c r="OUS6" s="231"/>
      <c r="OUT6" s="231"/>
      <c r="OUU6" s="231"/>
      <c r="OUV6" s="231"/>
      <c r="OUW6" s="231"/>
      <c r="OUX6" s="231"/>
      <c r="OUY6" s="231"/>
      <c r="OUZ6" s="231"/>
      <c r="OVA6" s="231"/>
      <c r="OVB6" s="231"/>
      <c r="OVC6" s="231"/>
      <c r="OVD6" s="231"/>
      <c r="OVE6" s="231"/>
      <c r="OVF6" s="231"/>
      <c r="OVG6" s="231"/>
      <c r="OVH6" s="231"/>
      <c r="OVI6" s="231"/>
      <c r="OVJ6" s="231"/>
      <c r="OVK6" s="231"/>
      <c r="OVL6" s="231"/>
      <c r="OVM6" s="231"/>
      <c r="OVN6" s="231"/>
      <c r="OVO6" s="231"/>
      <c r="OVP6" s="231"/>
      <c r="OVQ6" s="231"/>
      <c r="OVR6" s="231"/>
      <c r="OVS6" s="231"/>
      <c r="OVT6" s="231"/>
      <c r="OVU6" s="231"/>
      <c r="OVV6" s="231"/>
      <c r="OVW6" s="231"/>
      <c r="OVX6" s="231"/>
      <c r="OVY6" s="231"/>
      <c r="OVZ6" s="231"/>
      <c r="OWA6" s="231"/>
      <c r="OWB6" s="231"/>
      <c r="OWC6" s="231"/>
      <c r="OWD6" s="231"/>
      <c r="OWE6" s="231"/>
      <c r="OWF6" s="231"/>
      <c r="OWG6" s="231"/>
      <c r="OWH6" s="231"/>
      <c r="OWI6" s="231"/>
      <c r="OWJ6" s="231"/>
      <c r="OWK6" s="231"/>
      <c r="OWL6" s="231"/>
      <c r="OWM6" s="231"/>
      <c r="OWN6" s="231"/>
      <c r="OWO6" s="231"/>
      <c r="OWP6" s="231"/>
      <c r="OWQ6" s="231"/>
      <c r="OWR6" s="231"/>
      <c r="OWS6" s="231"/>
      <c r="OWT6" s="231"/>
      <c r="OWU6" s="231"/>
      <c r="OWV6" s="231"/>
      <c r="OWW6" s="231"/>
      <c r="OWX6" s="231"/>
      <c r="OWY6" s="231"/>
      <c r="OWZ6" s="231"/>
      <c r="OXA6" s="231"/>
      <c r="OXB6" s="231"/>
      <c r="OXC6" s="231"/>
      <c r="OXD6" s="231"/>
      <c r="OXE6" s="231"/>
      <c r="OXF6" s="231"/>
      <c r="OXG6" s="231"/>
      <c r="OXH6" s="231"/>
      <c r="OXI6" s="231"/>
      <c r="OXJ6" s="231"/>
      <c r="OXK6" s="231"/>
      <c r="OXL6" s="231"/>
      <c r="OXM6" s="231"/>
      <c r="OXN6" s="231"/>
      <c r="OXO6" s="231"/>
      <c r="OXP6" s="231"/>
      <c r="OXQ6" s="231"/>
      <c r="OXR6" s="231"/>
      <c r="OXS6" s="231"/>
      <c r="OXT6" s="231"/>
      <c r="OXU6" s="231"/>
      <c r="OXV6" s="231"/>
      <c r="OXW6" s="231"/>
      <c r="OXX6" s="231"/>
      <c r="OXY6" s="231"/>
      <c r="OXZ6" s="231"/>
      <c r="OYA6" s="231"/>
      <c r="OYB6" s="231"/>
      <c r="OYC6" s="231"/>
      <c r="OYD6" s="231"/>
      <c r="OYE6" s="231"/>
      <c r="OYF6" s="231"/>
      <c r="OYG6" s="231"/>
      <c r="OYH6" s="231"/>
      <c r="OYI6" s="231"/>
      <c r="OYJ6" s="231"/>
      <c r="OYK6" s="231"/>
      <c r="OYL6" s="231"/>
      <c r="OYM6" s="231"/>
      <c r="OYN6" s="231"/>
      <c r="OYO6" s="231"/>
      <c r="OYP6" s="231"/>
      <c r="OYQ6" s="231"/>
      <c r="OYR6" s="231"/>
      <c r="OYS6" s="231"/>
      <c r="OYT6" s="231"/>
      <c r="OYU6" s="231"/>
      <c r="OYV6" s="231"/>
      <c r="OYW6" s="231"/>
      <c r="OYX6" s="231"/>
      <c r="OYY6" s="231"/>
      <c r="OYZ6" s="231"/>
      <c r="OZA6" s="231"/>
      <c r="OZB6" s="231"/>
      <c r="OZC6" s="231"/>
      <c r="OZD6" s="231"/>
      <c r="OZE6" s="231"/>
      <c r="OZF6" s="231"/>
      <c r="OZG6" s="231"/>
      <c r="OZH6" s="231"/>
      <c r="OZI6" s="231"/>
      <c r="OZJ6" s="231"/>
      <c r="OZK6" s="231"/>
      <c r="OZL6" s="231"/>
      <c r="OZM6" s="231"/>
      <c r="OZN6" s="231"/>
      <c r="OZO6" s="231"/>
      <c r="OZP6" s="231"/>
      <c r="OZQ6" s="231"/>
      <c r="OZR6" s="231"/>
      <c r="OZS6" s="231"/>
      <c r="OZT6" s="231"/>
      <c r="OZU6" s="231"/>
      <c r="OZV6" s="231"/>
      <c r="OZW6" s="231"/>
      <c r="OZX6" s="231"/>
      <c r="OZY6" s="231"/>
      <c r="OZZ6" s="231"/>
      <c r="PAA6" s="231"/>
      <c r="PAB6" s="231"/>
      <c r="PAC6" s="231"/>
      <c r="PAD6" s="231"/>
      <c r="PAE6" s="231"/>
      <c r="PAF6" s="231"/>
      <c r="PAG6" s="231"/>
      <c r="PAH6" s="231"/>
      <c r="PAI6" s="231"/>
      <c r="PAJ6" s="231"/>
      <c r="PAK6" s="231"/>
      <c r="PAL6" s="231"/>
      <c r="PAM6" s="231"/>
      <c r="PAN6" s="231"/>
      <c r="PAO6" s="231"/>
      <c r="PAP6" s="231"/>
      <c r="PAQ6" s="231"/>
      <c r="PAR6" s="231"/>
      <c r="PAS6" s="231"/>
      <c r="PAT6" s="231"/>
      <c r="PAU6" s="231"/>
      <c r="PAV6" s="231"/>
      <c r="PAW6" s="231"/>
      <c r="PAX6" s="231"/>
      <c r="PAY6" s="231"/>
      <c r="PAZ6" s="231"/>
      <c r="PBA6" s="231"/>
      <c r="PBB6" s="231"/>
      <c r="PBC6" s="231"/>
      <c r="PBD6" s="231"/>
      <c r="PBE6" s="231"/>
      <c r="PBF6" s="231"/>
      <c r="PBG6" s="231"/>
      <c r="PBH6" s="231"/>
      <c r="PBI6" s="231"/>
      <c r="PBJ6" s="231"/>
      <c r="PBK6" s="231"/>
      <c r="PBL6" s="231"/>
      <c r="PBM6" s="231"/>
      <c r="PBN6" s="231"/>
      <c r="PBO6" s="231"/>
      <c r="PBP6" s="231"/>
      <c r="PBQ6" s="231"/>
      <c r="PBR6" s="231"/>
      <c r="PBS6" s="231"/>
      <c r="PBT6" s="231"/>
      <c r="PBU6" s="231"/>
      <c r="PBV6" s="231"/>
      <c r="PBW6" s="231"/>
      <c r="PBX6" s="231"/>
      <c r="PBY6" s="231"/>
      <c r="PBZ6" s="231"/>
      <c r="PCA6" s="231"/>
      <c r="PCB6" s="231"/>
      <c r="PCC6" s="231"/>
      <c r="PCD6" s="231"/>
      <c r="PCE6" s="231"/>
      <c r="PCF6" s="231"/>
      <c r="PCG6" s="231"/>
      <c r="PCH6" s="231"/>
      <c r="PCI6" s="231"/>
      <c r="PCJ6" s="231"/>
      <c r="PCK6" s="231"/>
      <c r="PCL6" s="231"/>
      <c r="PCM6" s="231"/>
      <c r="PCN6" s="231"/>
      <c r="PCO6" s="231"/>
      <c r="PCP6" s="231"/>
      <c r="PCQ6" s="231"/>
      <c r="PCR6" s="231"/>
      <c r="PCS6" s="231"/>
      <c r="PCT6" s="231"/>
      <c r="PCU6" s="231"/>
      <c r="PCV6" s="231"/>
      <c r="PCW6" s="231"/>
      <c r="PCX6" s="231"/>
      <c r="PCY6" s="231"/>
      <c r="PCZ6" s="231"/>
      <c r="PDA6" s="231"/>
      <c r="PDB6" s="231"/>
      <c r="PDC6" s="231"/>
      <c r="PDD6" s="231"/>
      <c r="PDE6" s="231"/>
      <c r="PDF6" s="231"/>
      <c r="PDG6" s="231"/>
      <c r="PDH6" s="231"/>
      <c r="PDI6" s="231"/>
      <c r="PDJ6" s="231"/>
      <c r="PDK6" s="231"/>
      <c r="PDL6" s="231"/>
      <c r="PDM6" s="231"/>
      <c r="PDN6" s="231"/>
      <c r="PDO6" s="231"/>
      <c r="PDP6" s="231"/>
      <c r="PDQ6" s="231"/>
      <c r="PDR6" s="231"/>
      <c r="PDS6" s="231"/>
      <c r="PDT6" s="231"/>
      <c r="PDU6" s="231"/>
      <c r="PDV6" s="231"/>
      <c r="PDW6" s="231"/>
      <c r="PDX6" s="231"/>
      <c r="PDY6" s="231"/>
      <c r="PDZ6" s="231"/>
      <c r="PEA6" s="231"/>
      <c r="PEB6" s="231"/>
      <c r="PEC6" s="231"/>
      <c r="PED6" s="231"/>
      <c r="PEE6" s="231"/>
      <c r="PEF6" s="231"/>
      <c r="PEG6" s="231"/>
      <c r="PEH6" s="231"/>
      <c r="PEI6" s="231"/>
      <c r="PEJ6" s="231"/>
      <c r="PEK6" s="231"/>
      <c r="PEL6" s="231"/>
      <c r="PEM6" s="231"/>
      <c r="PEN6" s="231"/>
      <c r="PEO6" s="231"/>
      <c r="PEP6" s="231"/>
      <c r="PEQ6" s="231"/>
      <c r="PER6" s="231"/>
      <c r="PES6" s="231"/>
      <c r="PET6" s="231"/>
      <c r="PEU6" s="231"/>
      <c r="PEV6" s="231"/>
      <c r="PEW6" s="231"/>
      <c r="PEX6" s="231"/>
      <c r="PEY6" s="231"/>
      <c r="PEZ6" s="231"/>
      <c r="PFA6" s="231"/>
      <c r="PFB6" s="231"/>
      <c r="PFC6" s="231"/>
      <c r="PFD6" s="231"/>
      <c r="PFE6" s="231"/>
      <c r="PFF6" s="231"/>
      <c r="PFG6" s="231"/>
      <c r="PFH6" s="231"/>
      <c r="PFI6" s="231"/>
      <c r="PFJ6" s="231"/>
      <c r="PFK6" s="231"/>
      <c r="PFL6" s="231"/>
      <c r="PFM6" s="231"/>
      <c r="PFN6" s="231"/>
      <c r="PFO6" s="231"/>
      <c r="PFP6" s="231"/>
      <c r="PFQ6" s="231"/>
      <c r="PFR6" s="231"/>
      <c r="PFS6" s="231"/>
      <c r="PFT6" s="231"/>
      <c r="PFU6" s="231"/>
      <c r="PFV6" s="231"/>
      <c r="PFW6" s="231"/>
      <c r="PFX6" s="231"/>
      <c r="PFY6" s="231"/>
      <c r="PFZ6" s="231"/>
      <c r="PGA6" s="231"/>
      <c r="PGB6" s="231"/>
      <c r="PGC6" s="231"/>
      <c r="PGD6" s="231"/>
      <c r="PGE6" s="231"/>
      <c r="PGF6" s="231"/>
      <c r="PGG6" s="231"/>
      <c r="PGH6" s="231"/>
      <c r="PGI6" s="231"/>
      <c r="PGJ6" s="231"/>
      <c r="PGK6" s="231"/>
      <c r="PGL6" s="231"/>
      <c r="PGM6" s="231"/>
      <c r="PGN6" s="231"/>
      <c r="PGO6" s="231"/>
      <c r="PGP6" s="231"/>
      <c r="PGQ6" s="231"/>
      <c r="PGR6" s="231"/>
      <c r="PGS6" s="231"/>
      <c r="PGT6" s="231"/>
      <c r="PGU6" s="231"/>
      <c r="PGV6" s="231"/>
      <c r="PGW6" s="231"/>
      <c r="PGX6" s="231"/>
      <c r="PGY6" s="231"/>
      <c r="PGZ6" s="231"/>
      <c r="PHA6" s="231"/>
      <c r="PHB6" s="231"/>
      <c r="PHC6" s="231"/>
      <c r="PHD6" s="231"/>
      <c r="PHE6" s="231"/>
      <c r="PHF6" s="231"/>
      <c r="PHG6" s="231"/>
      <c r="PHH6" s="231"/>
      <c r="PHI6" s="231"/>
      <c r="PHJ6" s="231"/>
      <c r="PHK6" s="231"/>
      <c r="PHL6" s="231"/>
      <c r="PHM6" s="231"/>
      <c r="PHN6" s="231"/>
      <c r="PHO6" s="231"/>
      <c r="PHP6" s="231"/>
      <c r="PHQ6" s="231"/>
      <c r="PHR6" s="231"/>
      <c r="PHS6" s="231"/>
      <c r="PHT6" s="231"/>
      <c r="PHU6" s="231"/>
      <c r="PHV6" s="231"/>
      <c r="PHW6" s="231"/>
      <c r="PHX6" s="231"/>
      <c r="PHY6" s="231"/>
      <c r="PHZ6" s="231"/>
      <c r="PIA6" s="231"/>
      <c r="PIB6" s="231"/>
      <c r="PIC6" s="231"/>
      <c r="PID6" s="231"/>
      <c r="PIE6" s="231"/>
      <c r="PIF6" s="231"/>
      <c r="PIG6" s="231"/>
      <c r="PIH6" s="231"/>
      <c r="PII6" s="231"/>
      <c r="PIJ6" s="231"/>
      <c r="PIK6" s="231"/>
      <c r="PIL6" s="231"/>
      <c r="PIM6" s="231"/>
      <c r="PIN6" s="231"/>
      <c r="PIO6" s="231"/>
      <c r="PIP6" s="231"/>
      <c r="PIQ6" s="231"/>
      <c r="PIR6" s="231"/>
      <c r="PIS6" s="231"/>
      <c r="PIT6" s="231"/>
      <c r="PIU6" s="231"/>
      <c r="PIV6" s="231"/>
      <c r="PIW6" s="231"/>
      <c r="PIX6" s="231"/>
      <c r="PIY6" s="231"/>
      <c r="PIZ6" s="231"/>
      <c r="PJA6" s="231"/>
      <c r="PJB6" s="231"/>
      <c r="PJC6" s="231"/>
      <c r="PJD6" s="231"/>
      <c r="PJE6" s="231"/>
      <c r="PJF6" s="231"/>
      <c r="PJG6" s="231"/>
      <c r="PJH6" s="231"/>
      <c r="PJI6" s="231"/>
      <c r="PJJ6" s="231"/>
      <c r="PJK6" s="231"/>
      <c r="PJL6" s="231"/>
      <c r="PJM6" s="231"/>
      <c r="PJN6" s="231"/>
      <c r="PJO6" s="231"/>
      <c r="PJP6" s="231"/>
      <c r="PJQ6" s="231"/>
      <c r="PJR6" s="231"/>
      <c r="PJS6" s="231"/>
      <c r="PJT6" s="231"/>
      <c r="PJU6" s="231"/>
      <c r="PJV6" s="231"/>
      <c r="PJW6" s="231"/>
      <c r="PJX6" s="231"/>
      <c r="PJY6" s="231"/>
      <c r="PJZ6" s="231"/>
      <c r="PKA6" s="231"/>
      <c r="PKB6" s="231"/>
      <c r="PKC6" s="231"/>
      <c r="PKD6" s="231"/>
      <c r="PKE6" s="231"/>
      <c r="PKF6" s="231"/>
      <c r="PKG6" s="231"/>
      <c r="PKH6" s="231"/>
      <c r="PKI6" s="231"/>
      <c r="PKJ6" s="231"/>
      <c r="PKK6" s="231"/>
      <c r="PKL6" s="231"/>
      <c r="PKM6" s="231"/>
      <c r="PKN6" s="231"/>
      <c r="PKO6" s="231"/>
      <c r="PKP6" s="231"/>
      <c r="PKQ6" s="231"/>
      <c r="PKR6" s="231"/>
      <c r="PKS6" s="231"/>
      <c r="PKT6" s="231"/>
      <c r="PKU6" s="231"/>
      <c r="PKV6" s="231"/>
      <c r="PKW6" s="231"/>
      <c r="PKX6" s="231"/>
      <c r="PKY6" s="231"/>
      <c r="PKZ6" s="231"/>
      <c r="PLA6" s="231"/>
      <c r="PLB6" s="231"/>
      <c r="PLC6" s="231"/>
      <c r="PLD6" s="231"/>
      <c r="PLE6" s="231"/>
      <c r="PLF6" s="231"/>
      <c r="PLG6" s="231"/>
      <c r="PLH6" s="231"/>
      <c r="PLI6" s="231"/>
      <c r="PLJ6" s="231"/>
      <c r="PLK6" s="231"/>
      <c r="PLL6" s="231"/>
      <c r="PLM6" s="231"/>
      <c r="PLN6" s="231"/>
      <c r="PLO6" s="231"/>
      <c r="PLP6" s="231"/>
      <c r="PLQ6" s="231"/>
      <c r="PLR6" s="231"/>
      <c r="PLS6" s="231"/>
      <c r="PLT6" s="231"/>
      <c r="PLU6" s="231"/>
      <c r="PLV6" s="231"/>
      <c r="PLW6" s="231"/>
      <c r="PLX6" s="231"/>
      <c r="PLY6" s="231"/>
      <c r="PLZ6" s="231"/>
      <c r="PMA6" s="231"/>
      <c r="PMB6" s="231"/>
      <c r="PMC6" s="231"/>
      <c r="PMD6" s="231"/>
      <c r="PME6" s="231"/>
      <c r="PMF6" s="231"/>
      <c r="PMG6" s="231"/>
      <c r="PMH6" s="231"/>
      <c r="PMI6" s="231"/>
      <c r="PMJ6" s="231"/>
      <c r="PMK6" s="231"/>
      <c r="PML6" s="231"/>
      <c r="PMM6" s="231"/>
      <c r="PMN6" s="231"/>
      <c r="PMO6" s="231"/>
      <c r="PMP6" s="231"/>
      <c r="PMQ6" s="231"/>
      <c r="PMR6" s="231"/>
      <c r="PMS6" s="231"/>
      <c r="PMT6" s="231"/>
      <c r="PMU6" s="231"/>
      <c r="PMV6" s="231"/>
      <c r="PMW6" s="231"/>
      <c r="PMX6" s="231"/>
      <c r="PMY6" s="231"/>
      <c r="PMZ6" s="231"/>
      <c r="PNA6" s="231"/>
      <c r="PNB6" s="231"/>
      <c r="PNC6" s="231"/>
      <c r="PND6" s="231"/>
      <c r="PNE6" s="231"/>
      <c r="PNF6" s="231"/>
      <c r="PNG6" s="231"/>
      <c r="PNH6" s="231"/>
      <c r="PNI6" s="231"/>
      <c r="PNJ6" s="231"/>
      <c r="PNK6" s="231"/>
      <c r="PNL6" s="231"/>
      <c r="PNM6" s="231"/>
      <c r="PNN6" s="231"/>
      <c r="PNO6" s="231"/>
      <c r="PNP6" s="231"/>
      <c r="PNQ6" s="231"/>
      <c r="PNR6" s="231"/>
      <c r="PNS6" s="231"/>
      <c r="PNT6" s="231"/>
      <c r="PNU6" s="231"/>
      <c r="PNV6" s="231"/>
      <c r="PNW6" s="231"/>
      <c r="PNX6" s="231"/>
      <c r="PNY6" s="231"/>
      <c r="PNZ6" s="231"/>
      <c r="POA6" s="231"/>
      <c r="POB6" s="231"/>
      <c r="POC6" s="231"/>
      <c r="POD6" s="231"/>
      <c r="POE6" s="231"/>
      <c r="POF6" s="231"/>
      <c r="POG6" s="231"/>
      <c r="POH6" s="231"/>
      <c r="POI6" s="231"/>
      <c r="POJ6" s="231"/>
      <c r="POK6" s="231"/>
      <c r="POL6" s="231"/>
      <c r="POM6" s="231"/>
      <c r="PON6" s="231"/>
      <c r="POO6" s="231"/>
      <c r="POP6" s="231"/>
      <c r="POQ6" s="231"/>
      <c r="POR6" s="231"/>
      <c r="POS6" s="231"/>
      <c r="POT6" s="231"/>
      <c r="POU6" s="231"/>
      <c r="POV6" s="231"/>
      <c r="POW6" s="231"/>
      <c r="POX6" s="231"/>
      <c r="POY6" s="231"/>
      <c r="POZ6" s="231"/>
      <c r="PPA6" s="231"/>
      <c r="PPB6" s="231"/>
      <c r="PPC6" s="231"/>
      <c r="PPD6" s="231"/>
      <c r="PPE6" s="231"/>
      <c r="PPF6" s="231"/>
      <c r="PPG6" s="231"/>
      <c r="PPH6" s="231"/>
      <c r="PPI6" s="231"/>
      <c r="PPJ6" s="231"/>
      <c r="PPK6" s="231"/>
      <c r="PPL6" s="231"/>
      <c r="PPM6" s="231"/>
      <c r="PPN6" s="231"/>
      <c r="PPO6" s="231"/>
      <c r="PPP6" s="231"/>
      <c r="PPQ6" s="231"/>
      <c r="PPR6" s="231"/>
      <c r="PPS6" s="231"/>
      <c r="PPT6" s="231"/>
      <c r="PPU6" s="231"/>
      <c r="PPV6" s="231"/>
      <c r="PPW6" s="231"/>
      <c r="PPX6" s="231"/>
      <c r="PPY6" s="231"/>
      <c r="PPZ6" s="231"/>
      <c r="PQA6" s="231"/>
      <c r="PQB6" s="231"/>
      <c r="PQC6" s="231"/>
      <c r="PQD6" s="231"/>
      <c r="PQE6" s="231"/>
      <c r="PQF6" s="231"/>
      <c r="PQG6" s="231"/>
      <c r="PQH6" s="231"/>
      <c r="PQI6" s="231"/>
      <c r="PQJ6" s="231"/>
      <c r="PQK6" s="231"/>
      <c r="PQL6" s="231"/>
      <c r="PQM6" s="231"/>
      <c r="PQN6" s="231"/>
      <c r="PQO6" s="231"/>
      <c r="PQP6" s="231"/>
      <c r="PQQ6" s="231"/>
      <c r="PQR6" s="231"/>
      <c r="PQS6" s="231"/>
      <c r="PQT6" s="231"/>
      <c r="PQU6" s="231"/>
      <c r="PQV6" s="231"/>
      <c r="PQW6" s="231"/>
      <c r="PQX6" s="231"/>
      <c r="PQY6" s="231"/>
      <c r="PQZ6" s="231"/>
      <c r="PRA6" s="231"/>
      <c r="PRB6" s="231"/>
      <c r="PRC6" s="231"/>
      <c r="PRD6" s="231"/>
      <c r="PRE6" s="231"/>
      <c r="PRF6" s="231"/>
      <c r="PRG6" s="231"/>
      <c r="PRH6" s="231"/>
      <c r="PRI6" s="231"/>
      <c r="PRJ6" s="231"/>
      <c r="PRK6" s="231"/>
      <c r="PRL6" s="231"/>
      <c r="PRM6" s="231"/>
      <c r="PRN6" s="231"/>
      <c r="PRO6" s="231"/>
      <c r="PRP6" s="231"/>
      <c r="PRQ6" s="231"/>
      <c r="PRR6" s="231"/>
      <c r="PRS6" s="231"/>
      <c r="PRT6" s="231"/>
      <c r="PRU6" s="231"/>
      <c r="PRV6" s="231"/>
      <c r="PRW6" s="231"/>
      <c r="PRX6" s="231"/>
      <c r="PRY6" s="231"/>
      <c r="PRZ6" s="231"/>
      <c r="PSA6" s="231"/>
      <c r="PSB6" s="231"/>
      <c r="PSC6" s="231"/>
      <c r="PSD6" s="231"/>
      <c r="PSE6" s="231"/>
      <c r="PSF6" s="231"/>
      <c r="PSG6" s="231"/>
      <c r="PSH6" s="231"/>
      <c r="PSI6" s="231"/>
      <c r="PSJ6" s="231"/>
      <c r="PSK6" s="231"/>
      <c r="PSL6" s="231"/>
      <c r="PSM6" s="231"/>
      <c r="PSN6" s="231"/>
      <c r="PSO6" s="231"/>
      <c r="PSP6" s="231"/>
      <c r="PSQ6" s="231"/>
      <c r="PSR6" s="231"/>
      <c r="PSS6" s="231"/>
      <c r="PST6" s="231"/>
      <c r="PSU6" s="231"/>
      <c r="PSV6" s="231"/>
      <c r="PSW6" s="231"/>
      <c r="PSX6" s="231"/>
      <c r="PSY6" s="231"/>
      <c r="PSZ6" s="231"/>
      <c r="PTA6" s="231"/>
      <c r="PTB6" s="231"/>
      <c r="PTC6" s="231"/>
      <c r="PTD6" s="231"/>
      <c r="PTE6" s="231"/>
      <c r="PTF6" s="231"/>
      <c r="PTG6" s="231"/>
      <c r="PTH6" s="231"/>
      <c r="PTI6" s="231"/>
      <c r="PTJ6" s="231"/>
      <c r="PTK6" s="231"/>
      <c r="PTL6" s="231"/>
      <c r="PTM6" s="231"/>
      <c r="PTN6" s="231"/>
      <c r="PTO6" s="231"/>
      <c r="PTP6" s="231"/>
      <c r="PTQ6" s="231"/>
      <c r="PTR6" s="231"/>
      <c r="PTS6" s="231"/>
      <c r="PTT6" s="231"/>
      <c r="PTU6" s="231"/>
      <c r="PTV6" s="231"/>
      <c r="PTW6" s="231"/>
      <c r="PTX6" s="231"/>
      <c r="PTY6" s="231"/>
      <c r="PTZ6" s="231"/>
      <c r="PUA6" s="231"/>
      <c r="PUB6" s="231"/>
      <c r="PUC6" s="231"/>
      <c r="PUD6" s="231"/>
      <c r="PUE6" s="231"/>
      <c r="PUF6" s="231"/>
      <c r="PUG6" s="231"/>
      <c r="PUH6" s="231"/>
      <c r="PUI6" s="231"/>
      <c r="PUJ6" s="231"/>
      <c r="PUK6" s="231"/>
      <c r="PUL6" s="231"/>
      <c r="PUM6" s="231"/>
      <c r="PUN6" s="231"/>
      <c r="PUO6" s="231"/>
      <c r="PUP6" s="231"/>
      <c r="PUQ6" s="231"/>
      <c r="PUR6" s="231"/>
      <c r="PUS6" s="231"/>
      <c r="PUT6" s="231"/>
      <c r="PUU6" s="231"/>
      <c r="PUV6" s="231"/>
      <c r="PUW6" s="231"/>
      <c r="PUX6" s="231"/>
      <c r="PUY6" s="231"/>
      <c r="PUZ6" s="231"/>
      <c r="PVA6" s="231"/>
      <c r="PVB6" s="231"/>
      <c r="PVC6" s="231"/>
      <c r="PVD6" s="231"/>
      <c r="PVE6" s="231"/>
      <c r="PVF6" s="231"/>
      <c r="PVG6" s="231"/>
      <c r="PVH6" s="231"/>
      <c r="PVI6" s="231"/>
      <c r="PVJ6" s="231"/>
      <c r="PVK6" s="231"/>
      <c r="PVL6" s="231"/>
      <c r="PVM6" s="231"/>
      <c r="PVN6" s="231"/>
      <c r="PVO6" s="231"/>
      <c r="PVP6" s="231"/>
      <c r="PVQ6" s="231"/>
      <c r="PVR6" s="231"/>
      <c r="PVS6" s="231"/>
      <c r="PVT6" s="231"/>
      <c r="PVU6" s="231"/>
      <c r="PVV6" s="231"/>
      <c r="PVW6" s="231"/>
      <c r="PVX6" s="231"/>
      <c r="PVY6" s="231"/>
      <c r="PVZ6" s="231"/>
      <c r="PWA6" s="231"/>
      <c r="PWB6" s="231"/>
      <c r="PWC6" s="231"/>
      <c r="PWD6" s="231"/>
      <c r="PWE6" s="231"/>
      <c r="PWF6" s="231"/>
      <c r="PWG6" s="231"/>
      <c r="PWH6" s="231"/>
      <c r="PWI6" s="231"/>
      <c r="PWJ6" s="231"/>
      <c r="PWK6" s="231"/>
      <c r="PWL6" s="231"/>
      <c r="PWM6" s="231"/>
      <c r="PWN6" s="231"/>
      <c r="PWO6" s="231"/>
      <c r="PWP6" s="231"/>
      <c r="PWQ6" s="231"/>
      <c r="PWR6" s="231"/>
      <c r="PWS6" s="231"/>
      <c r="PWT6" s="231"/>
      <c r="PWU6" s="231"/>
      <c r="PWV6" s="231"/>
      <c r="PWW6" s="231"/>
      <c r="PWX6" s="231"/>
      <c r="PWY6" s="231"/>
      <c r="PWZ6" s="231"/>
      <c r="PXA6" s="231"/>
      <c r="PXB6" s="231"/>
      <c r="PXC6" s="231"/>
      <c r="PXD6" s="231"/>
      <c r="PXE6" s="231"/>
      <c r="PXF6" s="231"/>
      <c r="PXG6" s="231"/>
      <c r="PXH6" s="231"/>
      <c r="PXI6" s="231"/>
      <c r="PXJ6" s="231"/>
      <c r="PXK6" s="231"/>
      <c r="PXL6" s="231"/>
      <c r="PXM6" s="231"/>
      <c r="PXN6" s="231"/>
      <c r="PXO6" s="231"/>
      <c r="PXP6" s="231"/>
      <c r="PXQ6" s="231"/>
      <c r="PXR6" s="231"/>
      <c r="PXS6" s="231"/>
      <c r="PXT6" s="231"/>
      <c r="PXU6" s="231"/>
      <c r="PXV6" s="231"/>
      <c r="PXW6" s="231"/>
      <c r="PXX6" s="231"/>
      <c r="PXY6" s="231"/>
      <c r="PXZ6" s="231"/>
      <c r="PYA6" s="231"/>
      <c r="PYB6" s="231"/>
      <c r="PYC6" s="231"/>
      <c r="PYD6" s="231"/>
      <c r="PYE6" s="231"/>
      <c r="PYF6" s="231"/>
      <c r="PYG6" s="231"/>
      <c r="PYH6" s="231"/>
      <c r="PYI6" s="231"/>
      <c r="PYJ6" s="231"/>
      <c r="PYK6" s="231"/>
      <c r="PYL6" s="231"/>
      <c r="PYM6" s="231"/>
      <c r="PYN6" s="231"/>
      <c r="PYO6" s="231"/>
      <c r="PYP6" s="231"/>
      <c r="PYQ6" s="231"/>
      <c r="PYR6" s="231"/>
      <c r="PYS6" s="231"/>
      <c r="PYT6" s="231"/>
      <c r="PYU6" s="231"/>
      <c r="PYV6" s="231"/>
      <c r="PYW6" s="231"/>
      <c r="PYX6" s="231"/>
      <c r="PYY6" s="231"/>
      <c r="PYZ6" s="231"/>
      <c r="PZA6" s="231"/>
      <c r="PZB6" s="231"/>
      <c r="PZC6" s="231"/>
      <c r="PZD6" s="231"/>
      <c r="PZE6" s="231"/>
      <c r="PZF6" s="231"/>
      <c r="PZG6" s="231"/>
      <c r="PZH6" s="231"/>
      <c r="PZI6" s="231"/>
      <c r="PZJ6" s="231"/>
      <c r="PZK6" s="231"/>
      <c r="PZL6" s="231"/>
      <c r="PZM6" s="231"/>
      <c r="PZN6" s="231"/>
      <c r="PZO6" s="231"/>
      <c r="PZP6" s="231"/>
      <c r="PZQ6" s="231"/>
      <c r="PZR6" s="231"/>
      <c r="PZS6" s="231"/>
      <c r="PZT6" s="231"/>
      <c r="PZU6" s="231"/>
      <c r="PZV6" s="231"/>
      <c r="PZW6" s="231"/>
      <c r="PZX6" s="231"/>
      <c r="PZY6" s="231"/>
      <c r="PZZ6" s="231"/>
      <c r="QAA6" s="231"/>
      <c r="QAB6" s="231"/>
      <c r="QAC6" s="231"/>
      <c r="QAD6" s="231"/>
      <c r="QAE6" s="231"/>
      <c r="QAF6" s="231"/>
      <c r="QAG6" s="231"/>
      <c r="QAH6" s="231"/>
      <c r="QAI6" s="231"/>
      <c r="QAJ6" s="231"/>
      <c r="QAK6" s="231"/>
      <c r="QAL6" s="231"/>
      <c r="QAM6" s="231"/>
      <c r="QAN6" s="231"/>
      <c r="QAO6" s="231"/>
      <c r="QAP6" s="231"/>
      <c r="QAQ6" s="231"/>
      <c r="QAR6" s="231"/>
      <c r="QAS6" s="231"/>
      <c r="QAT6" s="231"/>
      <c r="QAU6" s="231"/>
      <c r="QAV6" s="231"/>
      <c r="QAW6" s="231"/>
      <c r="QAX6" s="231"/>
      <c r="QAY6" s="231"/>
      <c r="QAZ6" s="231"/>
      <c r="QBA6" s="231"/>
      <c r="QBB6" s="231"/>
      <c r="QBC6" s="231"/>
      <c r="QBD6" s="231"/>
      <c r="QBE6" s="231"/>
      <c r="QBF6" s="231"/>
      <c r="QBG6" s="231"/>
      <c r="QBH6" s="231"/>
      <c r="QBI6" s="231"/>
      <c r="QBJ6" s="231"/>
      <c r="QBK6" s="231"/>
      <c r="QBL6" s="231"/>
      <c r="QBM6" s="231"/>
      <c r="QBN6" s="231"/>
      <c r="QBO6" s="231"/>
      <c r="QBP6" s="231"/>
      <c r="QBQ6" s="231"/>
      <c r="QBR6" s="231"/>
      <c r="QBS6" s="231"/>
      <c r="QBT6" s="231"/>
      <c r="QBU6" s="231"/>
      <c r="QBV6" s="231"/>
      <c r="QBW6" s="231"/>
      <c r="QBX6" s="231"/>
      <c r="QBY6" s="231"/>
      <c r="QBZ6" s="231"/>
      <c r="QCA6" s="231"/>
      <c r="QCB6" s="231"/>
      <c r="QCC6" s="231"/>
      <c r="QCD6" s="231"/>
      <c r="QCE6" s="231"/>
      <c r="QCF6" s="231"/>
      <c r="QCG6" s="231"/>
      <c r="QCH6" s="231"/>
      <c r="QCI6" s="231"/>
      <c r="QCJ6" s="231"/>
      <c r="QCK6" s="231"/>
      <c r="QCL6" s="231"/>
      <c r="QCM6" s="231"/>
      <c r="QCN6" s="231"/>
      <c r="QCO6" s="231"/>
      <c r="QCP6" s="231"/>
      <c r="QCQ6" s="231"/>
      <c r="QCR6" s="231"/>
      <c r="QCS6" s="231"/>
      <c r="QCT6" s="231"/>
      <c r="QCU6" s="231"/>
      <c r="QCV6" s="231"/>
      <c r="QCW6" s="231"/>
      <c r="QCX6" s="231"/>
      <c r="QCY6" s="231"/>
      <c r="QCZ6" s="231"/>
      <c r="QDA6" s="231"/>
      <c r="QDB6" s="231"/>
      <c r="QDC6" s="231"/>
      <c r="QDD6" s="231"/>
      <c r="QDE6" s="231"/>
      <c r="QDF6" s="231"/>
      <c r="QDG6" s="231"/>
      <c r="QDH6" s="231"/>
      <c r="QDI6" s="231"/>
      <c r="QDJ6" s="231"/>
      <c r="QDK6" s="231"/>
      <c r="QDL6" s="231"/>
      <c r="QDM6" s="231"/>
      <c r="QDN6" s="231"/>
      <c r="QDO6" s="231"/>
      <c r="QDP6" s="231"/>
      <c r="QDQ6" s="231"/>
      <c r="QDR6" s="231"/>
      <c r="QDS6" s="231"/>
      <c r="QDT6" s="231"/>
      <c r="QDU6" s="231"/>
      <c r="QDV6" s="231"/>
      <c r="QDW6" s="231"/>
      <c r="QDX6" s="231"/>
      <c r="QDY6" s="231"/>
      <c r="QDZ6" s="231"/>
      <c r="QEA6" s="231"/>
      <c r="QEB6" s="231"/>
      <c r="QEC6" s="231"/>
      <c r="QED6" s="231"/>
      <c r="QEE6" s="231"/>
      <c r="QEF6" s="231"/>
      <c r="QEG6" s="231"/>
      <c r="QEH6" s="231"/>
      <c r="QEI6" s="231"/>
      <c r="QEJ6" s="231"/>
      <c r="QEK6" s="231"/>
      <c r="QEL6" s="231"/>
      <c r="QEM6" s="231"/>
      <c r="QEN6" s="231"/>
      <c r="QEO6" s="231"/>
      <c r="QEP6" s="231"/>
      <c r="QEQ6" s="231"/>
      <c r="QER6" s="231"/>
      <c r="QES6" s="231"/>
      <c r="QET6" s="231"/>
      <c r="QEU6" s="231"/>
      <c r="QEV6" s="231"/>
      <c r="QEW6" s="231"/>
      <c r="QEX6" s="231"/>
      <c r="QEY6" s="231"/>
      <c r="QEZ6" s="231"/>
      <c r="QFA6" s="231"/>
      <c r="QFB6" s="231"/>
      <c r="QFC6" s="231"/>
      <c r="QFD6" s="231"/>
      <c r="QFE6" s="231"/>
      <c r="QFF6" s="231"/>
      <c r="QFG6" s="231"/>
      <c r="QFH6" s="231"/>
      <c r="QFI6" s="231"/>
      <c r="QFJ6" s="231"/>
      <c r="QFK6" s="231"/>
      <c r="QFL6" s="231"/>
      <c r="QFM6" s="231"/>
      <c r="QFN6" s="231"/>
      <c r="QFO6" s="231"/>
      <c r="QFP6" s="231"/>
      <c r="QFQ6" s="231"/>
      <c r="QFR6" s="231"/>
      <c r="QFS6" s="231"/>
      <c r="QFT6" s="231"/>
      <c r="QFU6" s="231"/>
      <c r="QFV6" s="231"/>
      <c r="QFW6" s="231"/>
      <c r="QFX6" s="231"/>
      <c r="QFY6" s="231"/>
      <c r="QFZ6" s="231"/>
      <c r="QGA6" s="231"/>
      <c r="QGB6" s="231"/>
      <c r="QGC6" s="231"/>
      <c r="QGD6" s="231"/>
      <c r="QGE6" s="231"/>
      <c r="QGF6" s="231"/>
      <c r="QGG6" s="231"/>
      <c r="QGH6" s="231"/>
      <c r="QGI6" s="231"/>
      <c r="QGJ6" s="231"/>
      <c r="QGK6" s="231"/>
      <c r="QGL6" s="231"/>
      <c r="QGM6" s="231"/>
      <c r="QGN6" s="231"/>
      <c r="QGO6" s="231"/>
      <c r="QGP6" s="231"/>
      <c r="QGQ6" s="231"/>
      <c r="QGR6" s="231"/>
      <c r="QGS6" s="231"/>
      <c r="QGT6" s="231"/>
      <c r="QGU6" s="231"/>
      <c r="QGV6" s="231"/>
      <c r="QGW6" s="231"/>
      <c r="QGX6" s="231"/>
      <c r="QGY6" s="231"/>
      <c r="QGZ6" s="231"/>
      <c r="QHA6" s="231"/>
      <c r="QHB6" s="231"/>
      <c r="QHC6" s="231"/>
      <c r="QHD6" s="231"/>
      <c r="QHE6" s="231"/>
      <c r="QHF6" s="231"/>
      <c r="QHG6" s="231"/>
      <c r="QHH6" s="231"/>
      <c r="QHI6" s="231"/>
      <c r="QHJ6" s="231"/>
      <c r="QHK6" s="231"/>
      <c r="QHL6" s="231"/>
      <c r="QHM6" s="231"/>
      <c r="QHN6" s="231"/>
      <c r="QHO6" s="231"/>
      <c r="QHP6" s="231"/>
      <c r="QHQ6" s="231"/>
      <c r="QHR6" s="231"/>
      <c r="QHS6" s="231"/>
      <c r="QHT6" s="231"/>
      <c r="QHU6" s="231"/>
      <c r="QHV6" s="231"/>
      <c r="QHW6" s="231"/>
      <c r="QHX6" s="231"/>
      <c r="QHY6" s="231"/>
      <c r="QHZ6" s="231"/>
      <c r="QIA6" s="231"/>
      <c r="QIB6" s="231"/>
      <c r="QIC6" s="231"/>
      <c r="QID6" s="231"/>
      <c r="QIE6" s="231"/>
      <c r="QIF6" s="231"/>
      <c r="QIG6" s="231"/>
      <c r="QIH6" s="231"/>
      <c r="QII6" s="231"/>
      <c r="QIJ6" s="231"/>
      <c r="QIK6" s="231"/>
      <c r="QIL6" s="231"/>
      <c r="QIM6" s="231"/>
      <c r="QIN6" s="231"/>
      <c r="QIO6" s="231"/>
      <c r="QIP6" s="231"/>
      <c r="QIQ6" s="231"/>
      <c r="QIR6" s="231"/>
      <c r="QIS6" s="231"/>
      <c r="QIT6" s="231"/>
      <c r="QIU6" s="231"/>
      <c r="QIV6" s="231"/>
      <c r="QIW6" s="231"/>
      <c r="QIX6" s="231"/>
      <c r="QIY6" s="231"/>
      <c r="QIZ6" s="231"/>
      <c r="QJA6" s="231"/>
      <c r="QJB6" s="231"/>
      <c r="QJC6" s="231"/>
      <c r="QJD6" s="231"/>
      <c r="QJE6" s="231"/>
      <c r="QJF6" s="231"/>
      <c r="QJG6" s="231"/>
      <c r="QJH6" s="231"/>
      <c r="QJI6" s="231"/>
      <c r="QJJ6" s="231"/>
      <c r="QJK6" s="231"/>
      <c r="QJL6" s="231"/>
      <c r="QJM6" s="231"/>
      <c r="QJN6" s="231"/>
      <c r="QJO6" s="231"/>
      <c r="QJP6" s="231"/>
      <c r="QJQ6" s="231"/>
      <c r="QJR6" s="231"/>
      <c r="QJS6" s="231"/>
      <c r="QJT6" s="231"/>
      <c r="QJU6" s="231"/>
      <c r="QJV6" s="231"/>
      <c r="QJW6" s="231"/>
      <c r="QJX6" s="231"/>
      <c r="QJY6" s="231"/>
      <c r="QJZ6" s="231"/>
      <c r="QKA6" s="231"/>
      <c r="QKB6" s="231"/>
      <c r="QKC6" s="231"/>
      <c r="QKD6" s="231"/>
      <c r="QKE6" s="231"/>
      <c r="QKF6" s="231"/>
      <c r="QKG6" s="231"/>
      <c r="QKH6" s="231"/>
      <c r="QKI6" s="231"/>
      <c r="QKJ6" s="231"/>
      <c r="QKK6" s="231"/>
      <c r="QKL6" s="231"/>
      <c r="QKM6" s="231"/>
      <c r="QKN6" s="231"/>
      <c r="QKO6" s="231"/>
      <c r="QKP6" s="231"/>
      <c r="QKQ6" s="231"/>
      <c r="QKR6" s="231"/>
      <c r="QKS6" s="231"/>
      <c r="QKT6" s="231"/>
      <c r="QKU6" s="231"/>
      <c r="QKV6" s="231"/>
      <c r="QKW6" s="231"/>
      <c r="QKX6" s="231"/>
      <c r="QKY6" s="231"/>
      <c r="QKZ6" s="231"/>
      <c r="QLA6" s="231"/>
      <c r="QLB6" s="231"/>
      <c r="QLC6" s="231"/>
      <c r="QLD6" s="231"/>
      <c r="QLE6" s="231"/>
      <c r="QLF6" s="231"/>
      <c r="QLG6" s="231"/>
      <c r="QLH6" s="231"/>
      <c r="QLI6" s="231"/>
      <c r="QLJ6" s="231"/>
      <c r="QLK6" s="231"/>
      <c r="QLL6" s="231"/>
      <c r="QLM6" s="231"/>
      <c r="QLN6" s="231"/>
      <c r="QLO6" s="231"/>
      <c r="QLP6" s="231"/>
      <c r="QLQ6" s="231"/>
      <c r="QLR6" s="231"/>
      <c r="QLS6" s="231"/>
      <c r="QLT6" s="231"/>
      <c r="QLU6" s="231"/>
      <c r="QLV6" s="231"/>
      <c r="QLW6" s="231"/>
      <c r="QLX6" s="231"/>
      <c r="QLY6" s="231"/>
      <c r="QLZ6" s="231"/>
      <c r="QMA6" s="231"/>
      <c r="QMB6" s="231"/>
      <c r="QMC6" s="231"/>
      <c r="QMD6" s="231"/>
      <c r="QME6" s="231"/>
      <c r="QMF6" s="231"/>
      <c r="QMG6" s="231"/>
      <c r="QMH6" s="231"/>
      <c r="QMI6" s="231"/>
      <c r="QMJ6" s="231"/>
      <c r="QMK6" s="231"/>
      <c r="QML6" s="231"/>
      <c r="QMM6" s="231"/>
      <c r="QMN6" s="231"/>
      <c r="QMO6" s="231"/>
      <c r="QMP6" s="231"/>
      <c r="QMQ6" s="231"/>
      <c r="QMR6" s="231"/>
      <c r="QMS6" s="231"/>
      <c r="QMT6" s="231"/>
      <c r="QMU6" s="231"/>
      <c r="QMV6" s="231"/>
      <c r="QMW6" s="231"/>
      <c r="QMX6" s="231"/>
      <c r="QMY6" s="231"/>
      <c r="QMZ6" s="231"/>
      <c r="QNA6" s="231"/>
      <c r="QNB6" s="231"/>
      <c r="QNC6" s="231"/>
      <c r="QND6" s="231"/>
      <c r="QNE6" s="231"/>
      <c r="QNF6" s="231"/>
      <c r="QNG6" s="231"/>
      <c r="QNH6" s="231"/>
      <c r="QNI6" s="231"/>
      <c r="QNJ6" s="231"/>
      <c r="QNK6" s="231"/>
      <c r="QNL6" s="231"/>
      <c r="QNM6" s="231"/>
      <c r="QNN6" s="231"/>
      <c r="QNO6" s="231"/>
      <c r="QNP6" s="231"/>
      <c r="QNQ6" s="231"/>
      <c r="QNR6" s="231"/>
      <c r="QNS6" s="231"/>
      <c r="QNT6" s="231"/>
      <c r="QNU6" s="231"/>
      <c r="QNV6" s="231"/>
      <c r="QNW6" s="231"/>
      <c r="QNX6" s="231"/>
      <c r="QNY6" s="231"/>
      <c r="QNZ6" s="231"/>
      <c r="QOA6" s="231"/>
      <c r="QOB6" s="231"/>
      <c r="QOC6" s="231"/>
      <c r="QOD6" s="231"/>
      <c r="QOE6" s="231"/>
      <c r="QOF6" s="231"/>
      <c r="QOG6" s="231"/>
      <c r="QOH6" s="231"/>
      <c r="QOI6" s="231"/>
      <c r="QOJ6" s="231"/>
      <c r="QOK6" s="231"/>
      <c r="QOL6" s="231"/>
      <c r="QOM6" s="231"/>
      <c r="QON6" s="231"/>
      <c r="QOO6" s="231"/>
      <c r="QOP6" s="231"/>
      <c r="QOQ6" s="231"/>
      <c r="QOR6" s="231"/>
      <c r="QOS6" s="231"/>
      <c r="QOT6" s="231"/>
      <c r="QOU6" s="231"/>
      <c r="QOV6" s="231"/>
      <c r="QOW6" s="231"/>
      <c r="QOX6" s="231"/>
      <c r="QOY6" s="231"/>
      <c r="QOZ6" s="231"/>
      <c r="QPA6" s="231"/>
      <c r="QPB6" s="231"/>
      <c r="QPC6" s="231"/>
      <c r="QPD6" s="231"/>
      <c r="QPE6" s="231"/>
      <c r="QPF6" s="231"/>
      <c r="QPG6" s="231"/>
      <c r="QPH6" s="231"/>
      <c r="QPI6" s="231"/>
      <c r="QPJ6" s="231"/>
      <c r="QPK6" s="231"/>
      <c r="QPL6" s="231"/>
      <c r="QPM6" s="231"/>
      <c r="QPN6" s="231"/>
      <c r="QPO6" s="231"/>
      <c r="QPP6" s="231"/>
      <c r="QPQ6" s="231"/>
      <c r="QPR6" s="231"/>
      <c r="QPS6" s="231"/>
      <c r="QPT6" s="231"/>
      <c r="QPU6" s="231"/>
      <c r="QPV6" s="231"/>
      <c r="QPW6" s="231"/>
      <c r="QPX6" s="231"/>
      <c r="QPY6" s="231"/>
      <c r="QPZ6" s="231"/>
      <c r="QQA6" s="231"/>
      <c r="QQB6" s="231"/>
      <c r="QQC6" s="231"/>
      <c r="QQD6" s="231"/>
      <c r="QQE6" s="231"/>
      <c r="QQF6" s="231"/>
      <c r="QQG6" s="231"/>
      <c r="QQH6" s="231"/>
      <c r="QQI6" s="231"/>
      <c r="QQJ6" s="231"/>
      <c r="QQK6" s="231"/>
      <c r="QQL6" s="231"/>
      <c r="QQM6" s="231"/>
      <c r="QQN6" s="231"/>
      <c r="QQO6" s="231"/>
      <c r="QQP6" s="231"/>
      <c r="QQQ6" s="231"/>
      <c r="QQR6" s="231"/>
      <c r="QQS6" s="231"/>
      <c r="QQT6" s="231"/>
      <c r="QQU6" s="231"/>
      <c r="QQV6" s="231"/>
      <c r="QQW6" s="231"/>
      <c r="QQX6" s="231"/>
      <c r="QQY6" s="231"/>
      <c r="QQZ6" s="231"/>
      <c r="QRA6" s="231"/>
      <c r="QRB6" s="231"/>
      <c r="QRC6" s="231"/>
      <c r="QRD6" s="231"/>
      <c r="QRE6" s="231"/>
      <c r="QRF6" s="231"/>
      <c r="QRG6" s="231"/>
      <c r="QRH6" s="231"/>
      <c r="QRI6" s="231"/>
      <c r="QRJ6" s="231"/>
      <c r="QRK6" s="231"/>
      <c r="QRL6" s="231"/>
      <c r="QRM6" s="231"/>
      <c r="QRN6" s="231"/>
      <c r="QRO6" s="231"/>
      <c r="QRP6" s="231"/>
      <c r="QRQ6" s="231"/>
      <c r="QRR6" s="231"/>
      <c r="QRS6" s="231"/>
      <c r="QRT6" s="231"/>
      <c r="QRU6" s="231"/>
      <c r="QRV6" s="231"/>
      <c r="QRW6" s="231"/>
      <c r="QRX6" s="231"/>
      <c r="QRY6" s="231"/>
      <c r="QRZ6" s="231"/>
      <c r="QSA6" s="231"/>
      <c r="QSB6" s="231"/>
      <c r="QSC6" s="231"/>
      <c r="QSD6" s="231"/>
      <c r="QSE6" s="231"/>
      <c r="QSF6" s="231"/>
      <c r="QSG6" s="231"/>
      <c r="QSH6" s="231"/>
      <c r="QSI6" s="231"/>
      <c r="QSJ6" s="231"/>
      <c r="QSK6" s="231"/>
      <c r="QSL6" s="231"/>
      <c r="QSM6" s="231"/>
      <c r="QSN6" s="231"/>
      <c r="QSO6" s="231"/>
      <c r="QSP6" s="231"/>
      <c r="QSQ6" s="231"/>
      <c r="QSR6" s="231"/>
      <c r="QSS6" s="231"/>
      <c r="QST6" s="231"/>
      <c r="QSU6" s="231"/>
      <c r="QSV6" s="231"/>
      <c r="QSW6" s="231"/>
      <c r="QSX6" s="231"/>
      <c r="QSY6" s="231"/>
      <c r="QSZ6" s="231"/>
      <c r="QTA6" s="231"/>
      <c r="QTB6" s="231"/>
      <c r="QTC6" s="231"/>
      <c r="QTD6" s="231"/>
      <c r="QTE6" s="231"/>
      <c r="QTF6" s="231"/>
      <c r="QTG6" s="231"/>
      <c r="QTH6" s="231"/>
      <c r="QTI6" s="231"/>
      <c r="QTJ6" s="231"/>
      <c r="QTK6" s="231"/>
      <c r="QTL6" s="231"/>
      <c r="QTM6" s="231"/>
      <c r="QTN6" s="231"/>
      <c r="QTO6" s="231"/>
      <c r="QTP6" s="231"/>
      <c r="QTQ6" s="231"/>
      <c r="QTR6" s="231"/>
      <c r="QTS6" s="231"/>
      <c r="QTT6" s="231"/>
      <c r="QTU6" s="231"/>
      <c r="QTV6" s="231"/>
      <c r="QTW6" s="231"/>
      <c r="QTX6" s="231"/>
      <c r="QTY6" s="231"/>
      <c r="QTZ6" s="231"/>
      <c r="QUA6" s="231"/>
      <c r="QUB6" s="231"/>
      <c r="QUC6" s="231"/>
      <c r="QUD6" s="231"/>
      <c r="QUE6" s="231"/>
      <c r="QUF6" s="231"/>
      <c r="QUG6" s="231"/>
      <c r="QUH6" s="231"/>
      <c r="QUI6" s="231"/>
      <c r="QUJ6" s="231"/>
      <c r="QUK6" s="231"/>
      <c r="QUL6" s="231"/>
      <c r="QUM6" s="231"/>
      <c r="QUN6" s="231"/>
      <c r="QUO6" s="231"/>
      <c r="QUP6" s="231"/>
      <c r="QUQ6" s="231"/>
      <c r="QUR6" s="231"/>
      <c r="QUS6" s="231"/>
      <c r="QUT6" s="231"/>
      <c r="QUU6" s="231"/>
      <c r="QUV6" s="231"/>
      <c r="QUW6" s="231"/>
      <c r="QUX6" s="231"/>
      <c r="QUY6" s="231"/>
      <c r="QUZ6" s="231"/>
      <c r="QVA6" s="231"/>
      <c r="QVB6" s="231"/>
      <c r="QVC6" s="231"/>
      <c r="QVD6" s="231"/>
      <c r="QVE6" s="231"/>
      <c r="QVF6" s="231"/>
      <c r="QVG6" s="231"/>
      <c r="QVH6" s="231"/>
      <c r="QVI6" s="231"/>
      <c r="QVJ6" s="231"/>
      <c r="QVK6" s="231"/>
      <c r="QVL6" s="231"/>
      <c r="QVM6" s="231"/>
      <c r="QVN6" s="231"/>
      <c r="QVO6" s="231"/>
      <c r="QVP6" s="231"/>
      <c r="QVQ6" s="231"/>
      <c r="QVR6" s="231"/>
      <c r="QVS6" s="231"/>
      <c r="QVT6" s="231"/>
      <c r="QVU6" s="231"/>
      <c r="QVV6" s="231"/>
      <c r="QVW6" s="231"/>
      <c r="QVX6" s="231"/>
      <c r="QVY6" s="231"/>
      <c r="QVZ6" s="231"/>
      <c r="QWA6" s="231"/>
      <c r="QWB6" s="231"/>
      <c r="QWC6" s="231"/>
      <c r="QWD6" s="231"/>
      <c r="QWE6" s="231"/>
      <c r="QWF6" s="231"/>
      <c r="QWG6" s="231"/>
      <c r="QWH6" s="231"/>
      <c r="QWI6" s="231"/>
      <c r="QWJ6" s="231"/>
      <c r="QWK6" s="231"/>
      <c r="QWL6" s="231"/>
      <c r="QWM6" s="231"/>
      <c r="QWN6" s="231"/>
      <c r="QWO6" s="231"/>
      <c r="QWP6" s="231"/>
      <c r="QWQ6" s="231"/>
      <c r="QWR6" s="231"/>
      <c r="QWS6" s="231"/>
      <c r="QWT6" s="231"/>
      <c r="QWU6" s="231"/>
      <c r="QWV6" s="231"/>
      <c r="QWW6" s="231"/>
      <c r="QWX6" s="231"/>
      <c r="QWY6" s="231"/>
      <c r="QWZ6" s="231"/>
      <c r="QXA6" s="231"/>
      <c r="QXB6" s="231"/>
      <c r="QXC6" s="231"/>
      <c r="QXD6" s="231"/>
      <c r="QXE6" s="231"/>
      <c r="QXF6" s="231"/>
      <c r="QXG6" s="231"/>
      <c r="QXH6" s="231"/>
      <c r="QXI6" s="231"/>
      <c r="QXJ6" s="231"/>
      <c r="QXK6" s="231"/>
      <c r="QXL6" s="231"/>
      <c r="QXM6" s="231"/>
      <c r="QXN6" s="231"/>
      <c r="QXO6" s="231"/>
      <c r="QXP6" s="231"/>
      <c r="QXQ6" s="231"/>
      <c r="QXR6" s="231"/>
      <c r="QXS6" s="231"/>
      <c r="QXT6" s="231"/>
      <c r="QXU6" s="231"/>
      <c r="QXV6" s="231"/>
      <c r="QXW6" s="231"/>
      <c r="QXX6" s="231"/>
      <c r="QXY6" s="231"/>
      <c r="QXZ6" s="231"/>
      <c r="QYA6" s="231"/>
      <c r="QYB6" s="231"/>
      <c r="QYC6" s="231"/>
      <c r="QYD6" s="231"/>
      <c r="QYE6" s="231"/>
      <c r="QYF6" s="231"/>
      <c r="QYG6" s="231"/>
      <c r="QYH6" s="231"/>
      <c r="QYI6" s="231"/>
      <c r="QYJ6" s="231"/>
      <c r="QYK6" s="231"/>
      <c r="QYL6" s="231"/>
      <c r="QYM6" s="231"/>
      <c r="QYN6" s="231"/>
      <c r="QYO6" s="231"/>
      <c r="QYP6" s="231"/>
      <c r="QYQ6" s="231"/>
      <c r="QYR6" s="231"/>
      <c r="QYS6" s="231"/>
      <c r="QYT6" s="231"/>
      <c r="QYU6" s="231"/>
      <c r="QYV6" s="231"/>
      <c r="QYW6" s="231"/>
      <c r="QYX6" s="231"/>
      <c r="QYY6" s="231"/>
      <c r="QYZ6" s="231"/>
      <c r="QZA6" s="231"/>
      <c r="QZB6" s="231"/>
      <c r="QZC6" s="231"/>
      <c r="QZD6" s="231"/>
      <c r="QZE6" s="231"/>
      <c r="QZF6" s="231"/>
      <c r="QZG6" s="231"/>
      <c r="QZH6" s="231"/>
      <c r="QZI6" s="231"/>
      <c r="QZJ6" s="231"/>
      <c r="QZK6" s="231"/>
      <c r="QZL6" s="231"/>
      <c r="QZM6" s="231"/>
      <c r="QZN6" s="231"/>
      <c r="QZO6" s="231"/>
      <c r="QZP6" s="231"/>
      <c r="QZQ6" s="231"/>
      <c r="QZR6" s="231"/>
      <c r="QZS6" s="231"/>
      <c r="QZT6" s="231"/>
      <c r="QZU6" s="231"/>
      <c r="QZV6" s="231"/>
      <c r="QZW6" s="231"/>
      <c r="QZX6" s="231"/>
      <c r="QZY6" s="231"/>
      <c r="QZZ6" s="231"/>
      <c r="RAA6" s="231"/>
      <c r="RAB6" s="231"/>
      <c r="RAC6" s="231"/>
      <c r="RAD6" s="231"/>
      <c r="RAE6" s="231"/>
      <c r="RAF6" s="231"/>
      <c r="RAG6" s="231"/>
      <c r="RAH6" s="231"/>
      <c r="RAI6" s="231"/>
      <c r="RAJ6" s="231"/>
      <c r="RAK6" s="231"/>
      <c r="RAL6" s="231"/>
      <c r="RAM6" s="231"/>
      <c r="RAN6" s="231"/>
      <c r="RAO6" s="231"/>
      <c r="RAP6" s="231"/>
      <c r="RAQ6" s="231"/>
      <c r="RAR6" s="231"/>
      <c r="RAS6" s="231"/>
      <c r="RAT6" s="231"/>
      <c r="RAU6" s="231"/>
      <c r="RAV6" s="231"/>
      <c r="RAW6" s="231"/>
      <c r="RAX6" s="231"/>
      <c r="RAY6" s="231"/>
      <c r="RAZ6" s="231"/>
      <c r="RBA6" s="231"/>
      <c r="RBB6" s="231"/>
      <c r="RBC6" s="231"/>
      <c r="RBD6" s="231"/>
      <c r="RBE6" s="231"/>
      <c r="RBF6" s="231"/>
      <c r="RBG6" s="231"/>
      <c r="RBH6" s="231"/>
      <c r="RBI6" s="231"/>
      <c r="RBJ6" s="231"/>
      <c r="RBK6" s="231"/>
      <c r="RBL6" s="231"/>
      <c r="RBM6" s="231"/>
      <c r="RBN6" s="231"/>
      <c r="RBO6" s="231"/>
      <c r="RBP6" s="231"/>
      <c r="RBQ6" s="231"/>
      <c r="RBR6" s="231"/>
      <c r="RBS6" s="231"/>
      <c r="RBT6" s="231"/>
      <c r="RBU6" s="231"/>
      <c r="RBV6" s="231"/>
      <c r="RBW6" s="231"/>
      <c r="RBX6" s="231"/>
      <c r="RBY6" s="231"/>
      <c r="RBZ6" s="231"/>
      <c r="RCA6" s="231"/>
      <c r="RCB6" s="231"/>
      <c r="RCC6" s="231"/>
      <c r="RCD6" s="231"/>
      <c r="RCE6" s="231"/>
      <c r="RCF6" s="231"/>
      <c r="RCG6" s="231"/>
      <c r="RCH6" s="231"/>
      <c r="RCI6" s="231"/>
      <c r="RCJ6" s="231"/>
      <c r="RCK6" s="231"/>
      <c r="RCL6" s="231"/>
      <c r="RCM6" s="231"/>
      <c r="RCN6" s="231"/>
      <c r="RCO6" s="231"/>
      <c r="RCP6" s="231"/>
      <c r="RCQ6" s="231"/>
      <c r="RCR6" s="231"/>
      <c r="RCS6" s="231"/>
      <c r="RCT6" s="231"/>
      <c r="RCU6" s="231"/>
      <c r="RCV6" s="231"/>
      <c r="RCW6" s="231"/>
      <c r="RCX6" s="231"/>
      <c r="RCY6" s="231"/>
      <c r="RCZ6" s="231"/>
      <c r="RDA6" s="231"/>
      <c r="RDB6" s="231"/>
      <c r="RDC6" s="231"/>
      <c r="RDD6" s="231"/>
      <c r="RDE6" s="231"/>
      <c r="RDF6" s="231"/>
      <c r="RDG6" s="231"/>
      <c r="RDH6" s="231"/>
      <c r="RDI6" s="231"/>
      <c r="RDJ6" s="231"/>
      <c r="RDK6" s="231"/>
      <c r="RDL6" s="231"/>
      <c r="RDM6" s="231"/>
      <c r="RDN6" s="231"/>
      <c r="RDO6" s="231"/>
      <c r="RDP6" s="231"/>
      <c r="RDQ6" s="231"/>
      <c r="RDR6" s="231"/>
      <c r="RDS6" s="231"/>
      <c r="RDT6" s="231"/>
      <c r="RDU6" s="231"/>
      <c r="RDV6" s="231"/>
      <c r="RDW6" s="231"/>
      <c r="RDX6" s="231"/>
      <c r="RDY6" s="231"/>
      <c r="RDZ6" s="231"/>
      <c r="REA6" s="231"/>
      <c r="REB6" s="231"/>
      <c r="REC6" s="231"/>
      <c r="RED6" s="231"/>
      <c r="REE6" s="231"/>
      <c r="REF6" s="231"/>
      <c r="REG6" s="231"/>
      <c r="REH6" s="231"/>
      <c r="REI6" s="231"/>
      <c r="REJ6" s="231"/>
      <c r="REK6" s="231"/>
      <c r="REL6" s="231"/>
      <c r="REM6" s="231"/>
      <c r="REN6" s="231"/>
      <c r="REO6" s="231"/>
      <c r="REP6" s="231"/>
      <c r="REQ6" s="231"/>
      <c r="RER6" s="231"/>
      <c r="RES6" s="231"/>
      <c r="RET6" s="231"/>
      <c r="REU6" s="231"/>
      <c r="REV6" s="231"/>
      <c r="REW6" s="231"/>
      <c r="REX6" s="231"/>
      <c r="REY6" s="231"/>
      <c r="REZ6" s="231"/>
      <c r="RFA6" s="231"/>
      <c r="RFB6" s="231"/>
      <c r="RFC6" s="231"/>
      <c r="RFD6" s="231"/>
      <c r="RFE6" s="231"/>
      <c r="RFF6" s="231"/>
      <c r="RFG6" s="231"/>
      <c r="RFH6" s="231"/>
      <c r="RFI6" s="231"/>
      <c r="RFJ6" s="231"/>
      <c r="RFK6" s="231"/>
      <c r="RFL6" s="231"/>
      <c r="RFM6" s="231"/>
      <c r="RFN6" s="231"/>
      <c r="RFO6" s="231"/>
      <c r="RFP6" s="231"/>
      <c r="RFQ6" s="231"/>
      <c r="RFR6" s="231"/>
      <c r="RFS6" s="231"/>
      <c r="RFT6" s="231"/>
      <c r="RFU6" s="231"/>
      <c r="RFV6" s="231"/>
      <c r="RFW6" s="231"/>
      <c r="RFX6" s="231"/>
      <c r="RFY6" s="231"/>
      <c r="RFZ6" s="231"/>
      <c r="RGA6" s="231"/>
      <c r="RGB6" s="231"/>
      <c r="RGC6" s="231"/>
      <c r="RGD6" s="231"/>
      <c r="RGE6" s="231"/>
      <c r="RGF6" s="231"/>
      <c r="RGG6" s="231"/>
      <c r="RGH6" s="231"/>
      <c r="RGI6" s="231"/>
      <c r="RGJ6" s="231"/>
      <c r="RGK6" s="231"/>
      <c r="RGL6" s="231"/>
      <c r="RGM6" s="231"/>
      <c r="RGN6" s="231"/>
      <c r="RGO6" s="231"/>
      <c r="RGP6" s="231"/>
      <c r="RGQ6" s="231"/>
      <c r="RGR6" s="231"/>
      <c r="RGS6" s="231"/>
      <c r="RGT6" s="231"/>
      <c r="RGU6" s="231"/>
      <c r="RGV6" s="231"/>
      <c r="RGW6" s="231"/>
      <c r="RGX6" s="231"/>
      <c r="RGY6" s="231"/>
      <c r="RGZ6" s="231"/>
      <c r="RHA6" s="231"/>
      <c r="RHB6" s="231"/>
      <c r="RHC6" s="231"/>
      <c r="RHD6" s="231"/>
      <c r="RHE6" s="231"/>
      <c r="RHF6" s="231"/>
      <c r="RHG6" s="231"/>
      <c r="RHH6" s="231"/>
      <c r="RHI6" s="231"/>
      <c r="RHJ6" s="231"/>
      <c r="RHK6" s="231"/>
      <c r="RHL6" s="231"/>
      <c r="RHM6" s="231"/>
      <c r="RHN6" s="231"/>
      <c r="RHO6" s="231"/>
      <c r="RHP6" s="231"/>
      <c r="RHQ6" s="231"/>
      <c r="RHR6" s="231"/>
      <c r="RHS6" s="231"/>
      <c r="RHT6" s="231"/>
      <c r="RHU6" s="231"/>
      <c r="RHV6" s="231"/>
      <c r="RHW6" s="231"/>
      <c r="RHX6" s="231"/>
      <c r="RHY6" s="231"/>
      <c r="RHZ6" s="231"/>
      <c r="RIA6" s="231"/>
      <c r="RIB6" s="231"/>
      <c r="RIC6" s="231"/>
      <c r="RID6" s="231"/>
      <c r="RIE6" s="231"/>
      <c r="RIF6" s="231"/>
      <c r="RIG6" s="231"/>
      <c r="RIH6" s="231"/>
      <c r="RII6" s="231"/>
      <c r="RIJ6" s="231"/>
      <c r="RIK6" s="231"/>
      <c r="RIL6" s="231"/>
      <c r="RIM6" s="231"/>
      <c r="RIN6" s="231"/>
      <c r="RIO6" s="231"/>
      <c r="RIP6" s="231"/>
      <c r="RIQ6" s="231"/>
      <c r="RIR6" s="231"/>
      <c r="RIS6" s="231"/>
      <c r="RIT6" s="231"/>
      <c r="RIU6" s="231"/>
      <c r="RIV6" s="231"/>
      <c r="RIW6" s="231"/>
      <c r="RIX6" s="231"/>
      <c r="RIY6" s="231"/>
      <c r="RIZ6" s="231"/>
      <c r="RJA6" s="231"/>
      <c r="RJB6" s="231"/>
      <c r="RJC6" s="231"/>
      <c r="RJD6" s="231"/>
      <c r="RJE6" s="231"/>
      <c r="RJF6" s="231"/>
      <c r="RJG6" s="231"/>
      <c r="RJH6" s="231"/>
      <c r="RJI6" s="231"/>
      <c r="RJJ6" s="231"/>
      <c r="RJK6" s="231"/>
      <c r="RJL6" s="231"/>
      <c r="RJM6" s="231"/>
      <c r="RJN6" s="231"/>
      <c r="RJO6" s="231"/>
      <c r="RJP6" s="231"/>
      <c r="RJQ6" s="231"/>
      <c r="RJR6" s="231"/>
      <c r="RJS6" s="231"/>
      <c r="RJT6" s="231"/>
      <c r="RJU6" s="231"/>
      <c r="RJV6" s="231"/>
      <c r="RJW6" s="231"/>
      <c r="RJX6" s="231"/>
      <c r="RJY6" s="231"/>
      <c r="RJZ6" s="231"/>
      <c r="RKA6" s="231"/>
      <c r="RKB6" s="231"/>
      <c r="RKC6" s="231"/>
      <c r="RKD6" s="231"/>
      <c r="RKE6" s="231"/>
      <c r="RKF6" s="231"/>
      <c r="RKG6" s="231"/>
      <c r="RKH6" s="231"/>
      <c r="RKI6" s="231"/>
      <c r="RKJ6" s="231"/>
      <c r="RKK6" s="231"/>
      <c r="RKL6" s="231"/>
      <c r="RKM6" s="231"/>
      <c r="RKN6" s="231"/>
      <c r="RKO6" s="231"/>
      <c r="RKP6" s="231"/>
      <c r="RKQ6" s="231"/>
      <c r="RKR6" s="231"/>
      <c r="RKS6" s="231"/>
      <c r="RKT6" s="231"/>
      <c r="RKU6" s="231"/>
      <c r="RKV6" s="231"/>
      <c r="RKW6" s="231"/>
      <c r="RKX6" s="231"/>
      <c r="RKY6" s="231"/>
      <c r="RKZ6" s="231"/>
      <c r="RLA6" s="231"/>
      <c r="RLB6" s="231"/>
      <c r="RLC6" s="231"/>
      <c r="RLD6" s="231"/>
      <c r="RLE6" s="231"/>
      <c r="RLF6" s="231"/>
      <c r="RLG6" s="231"/>
      <c r="RLH6" s="231"/>
      <c r="RLI6" s="231"/>
      <c r="RLJ6" s="231"/>
      <c r="RLK6" s="231"/>
      <c r="RLL6" s="231"/>
      <c r="RLM6" s="231"/>
      <c r="RLN6" s="231"/>
      <c r="RLO6" s="231"/>
      <c r="RLP6" s="231"/>
      <c r="RLQ6" s="231"/>
      <c r="RLR6" s="231"/>
      <c r="RLS6" s="231"/>
      <c r="RLT6" s="231"/>
      <c r="RLU6" s="231"/>
      <c r="RLV6" s="231"/>
      <c r="RLW6" s="231"/>
      <c r="RLX6" s="231"/>
      <c r="RLY6" s="231"/>
      <c r="RLZ6" s="231"/>
      <c r="RMA6" s="231"/>
      <c r="RMB6" s="231"/>
      <c r="RMC6" s="231"/>
      <c r="RMD6" s="231"/>
      <c r="RME6" s="231"/>
      <c r="RMF6" s="231"/>
      <c r="RMG6" s="231"/>
      <c r="RMH6" s="231"/>
      <c r="RMI6" s="231"/>
      <c r="RMJ6" s="231"/>
      <c r="RMK6" s="231"/>
      <c r="RML6" s="231"/>
      <c r="RMM6" s="231"/>
      <c r="RMN6" s="231"/>
      <c r="RMO6" s="231"/>
      <c r="RMP6" s="231"/>
      <c r="RMQ6" s="231"/>
      <c r="RMR6" s="231"/>
      <c r="RMS6" s="231"/>
      <c r="RMT6" s="231"/>
      <c r="RMU6" s="231"/>
      <c r="RMV6" s="231"/>
      <c r="RMW6" s="231"/>
      <c r="RMX6" s="231"/>
      <c r="RMY6" s="231"/>
      <c r="RMZ6" s="231"/>
      <c r="RNA6" s="231"/>
      <c r="RNB6" s="231"/>
      <c r="RNC6" s="231"/>
      <c r="RND6" s="231"/>
      <c r="RNE6" s="231"/>
      <c r="RNF6" s="231"/>
      <c r="RNG6" s="231"/>
      <c r="RNH6" s="231"/>
      <c r="RNI6" s="231"/>
      <c r="RNJ6" s="231"/>
      <c r="RNK6" s="231"/>
      <c r="RNL6" s="231"/>
      <c r="RNM6" s="231"/>
      <c r="RNN6" s="231"/>
      <c r="RNO6" s="231"/>
      <c r="RNP6" s="231"/>
      <c r="RNQ6" s="231"/>
      <c r="RNR6" s="231"/>
      <c r="RNS6" s="231"/>
      <c r="RNT6" s="231"/>
      <c r="RNU6" s="231"/>
      <c r="RNV6" s="231"/>
      <c r="RNW6" s="231"/>
      <c r="RNX6" s="231"/>
      <c r="RNY6" s="231"/>
      <c r="RNZ6" s="231"/>
      <c r="ROA6" s="231"/>
      <c r="ROB6" s="231"/>
      <c r="ROC6" s="231"/>
      <c r="ROD6" s="231"/>
      <c r="ROE6" s="231"/>
      <c r="ROF6" s="231"/>
      <c r="ROG6" s="231"/>
      <c r="ROH6" s="231"/>
      <c r="ROI6" s="231"/>
      <c r="ROJ6" s="231"/>
      <c r="ROK6" s="231"/>
      <c r="ROL6" s="231"/>
      <c r="ROM6" s="231"/>
      <c r="RON6" s="231"/>
      <c r="ROO6" s="231"/>
      <c r="ROP6" s="231"/>
      <c r="ROQ6" s="231"/>
      <c r="ROR6" s="231"/>
      <c r="ROS6" s="231"/>
      <c r="ROT6" s="231"/>
      <c r="ROU6" s="231"/>
      <c r="ROV6" s="231"/>
      <c r="ROW6" s="231"/>
      <c r="ROX6" s="231"/>
      <c r="ROY6" s="231"/>
      <c r="ROZ6" s="231"/>
      <c r="RPA6" s="231"/>
      <c r="RPB6" s="231"/>
      <c r="RPC6" s="231"/>
      <c r="RPD6" s="231"/>
      <c r="RPE6" s="231"/>
      <c r="RPF6" s="231"/>
      <c r="RPG6" s="231"/>
      <c r="RPH6" s="231"/>
      <c r="RPI6" s="231"/>
      <c r="RPJ6" s="231"/>
      <c r="RPK6" s="231"/>
      <c r="RPL6" s="231"/>
      <c r="RPM6" s="231"/>
      <c r="RPN6" s="231"/>
      <c r="RPO6" s="231"/>
      <c r="RPP6" s="231"/>
      <c r="RPQ6" s="231"/>
      <c r="RPR6" s="231"/>
      <c r="RPS6" s="231"/>
      <c r="RPT6" s="231"/>
      <c r="RPU6" s="231"/>
      <c r="RPV6" s="231"/>
      <c r="RPW6" s="231"/>
      <c r="RPX6" s="231"/>
      <c r="RPY6" s="231"/>
      <c r="RPZ6" s="231"/>
      <c r="RQA6" s="231"/>
      <c r="RQB6" s="231"/>
      <c r="RQC6" s="231"/>
      <c r="RQD6" s="231"/>
      <c r="RQE6" s="231"/>
      <c r="RQF6" s="231"/>
      <c r="RQG6" s="231"/>
      <c r="RQH6" s="231"/>
      <c r="RQI6" s="231"/>
      <c r="RQJ6" s="231"/>
      <c r="RQK6" s="231"/>
      <c r="RQL6" s="231"/>
      <c r="RQM6" s="231"/>
      <c r="RQN6" s="231"/>
      <c r="RQO6" s="231"/>
      <c r="RQP6" s="231"/>
      <c r="RQQ6" s="231"/>
      <c r="RQR6" s="231"/>
      <c r="RQS6" s="231"/>
      <c r="RQT6" s="231"/>
      <c r="RQU6" s="231"/>
      <c r="RQV6" s="231"/>
      <c r="RQW6" s="231"/>
      <c r="RQX6" s="231"/>
      <c r="RQY6" s="231"/>
      <c r="RQZ6" s="231"/>
      <c r="RRA6" s="231"/>
      <c r="RRB6" s="231"/>
      <c r="RRC6" s="231"/>
      <c r="RRD6" s="231"/>
      <c r="RRE6" s="231"/>
      <c r="RRF6" s="231"/>
      <c r="RRG6" s="231"/>
      <c r="RRH6" s="231"/>
      <c r="RRI6" s="231"/>
      <c r="RRJ6" s="231"/>
      <c r="RRK6" s="231"/>
      <c r="RRL6" s="231"/>
      <c r="RRM6" s="231"/>
      <c r="RRN6" s="231"/>
      <c r="RRO6" s="231"/>
      <c r="RRP6" s="231"/>
      <c r="RRQ6" s="231"/>
      <c r="RRR6" s="231"/>
      <c r="RRS6" s="231"/>
      <c r="RRT6" s="231"/>
      <c r="RRU6" s="231"/>
      <c r="RRV6" s="231"/>
      <c r="RRW6" s="231"/>
      <c r="RRX6" s="231"/>
      <c r="RRY6" s="231"/>
      <c r="RRZ6" s="231"/>
      <c r="RSA6" s="231"/>
      <c r="RSB6" s="231"/>
      <c r="RSC6" s="231"/>
      <c r="RSD6" s="231"/>
      <c r="RSE6" s="231"/>
      <c r="RSF6" s="231"/>
      <c r="RSG6" s="231"/>
      <c r="RSH6" s="231"/>
      <c r="RSI6" s="231"/>
      <c r="RSJ6" s="231"/>
      <c r="RSK6" s="231"/>
      <c r="RSL6" s="231"/>
      <c r="RSM6" s="231"/>
      <c r="RSN6" s="231"/>
      <c r="RSO6" s="231"/>
      <c r="RSP6" s="231"/>
      <c r="RSQ6" s="231"/>
      <c r="RSR6" s="231"/>
      <c r="RSS6" s="231"/>
      <c r="RST6" s="231"/>
      <c r="RSU6" s="231"/>
      <c r="RSV6" s="231"/>
      <c r="RSW6" s="231"/>
      <c r="RSX6" s="231"/>
      <c r="RSY6" s="231"/>
      <c r="RSZ6" s="231"/>
      <c r="RTA6" s="231"/>
      <c r="RTB6" s="231"/>
      <c r="RTC6" s="231"/>
      <c r="RTD6" s="231"/>
      <c r="RTE6" s="231"/>
      <c r="RTF6" s="231"/>
      <c r="RTG6" s="231"/>
      <c r="RTH6" s="231"/>
      <c r="RTI6" s="231"/>
      <c r="RTJ6" s="231"/>
      <c r="RTK6" s="231"/>
      <c r="RTL6" s="231"/>
      <c r="RTM6" s="231"/>
      <c r="RTN6" s="231"/>
      <c r="RTO6" s="231"/>
      <c r="RTP6" s="231"/>
      <c r="RTQ6" s="231"/>
      <c r="RTR6" s="231"/>
      <c r="RTS6" s="231"/>
      <c r="RTT6" s="231"/>
      <c r="RTU6" s="231"/>
      <c r="RTV6" s="231"/>
      <c r="RTW6" s="231"/>
      <c r="RTX6" s="231"/>
      <c r="RTY6" s="231"/>
      <c r="RTZ6" s="231"/>
      <c r="RUA6" s="231"/>
      <c r="RUB6" s="231"/>
      <c r="RUC6" s="231"/>
      <c r="RUD6" s="231"/>
      <c r="RUE6" s="231"/>
      <c r="RUF6" s="231"/>
      <c r="RUG6" s="231"/>
      <c r="RUH6" s="231"/>
      <c r="RUI6" s="231"/>
      <c r="RUJ6" s="231"/>
      <c r="RUK6" s="231"/>
      <c r="RUL6" s="231"/>
      <c r="RUM6" s="231"/>
      <c r="RUN6" s="231"/>
      <c r="RUO6" s="231"/>
      <c r="RUP6" s="231"/>
      <c r="RUQ6" s="231"/>
      <c r="RUR6" s="231"/>
      <c r="RUS6" s="231"/>
      <c r="RUT6" s="231"/>
      <c r="RUU6" s="231"/>
      <c r="RUV6" s="231"/>
      <c r="RUW6" s="231"/>
      <c r="RUX6" s="231"/>
      <c r="RUY6" s="231"/>
      <c r="RUZ6" s="231"/>
      <c r="RVA6" s="231"/>
      <c r="RVB6" s="231"/>
      <c r="RVC6" s="231"/>
      <c r="RVD6" s="231"/>
      <c r="RVE6" s="231"/>
      <c r="RVF6" s="231"/>
      <c r="RVG6" s="231"/>
      <c r="RVH6" s="231"/>
      <c r="RVI6" s="231"/>
      <c r="RVJ6" s="231"/>
      <c r="RVK6" s="231"/>
      <c r="RVL6" s="231"/>
      <c r="RVM6" s="231"/>
      <c r="RVN6" s="231"/>
      <c r="RVO6" s="231"/>
      <c r="RVP6" s="231"/>
      <c r="RVQ6" s="231"/>
      <c r="RVR6" s="231"/>
      <c r="RVS6" s="231"/>
      <c r="RVT6" s="231"/>
      <c r="RVU6" s="231"/>
      <c r="RVV6" s="231"/>
      <c r="RVW6" s="231"/>
      <c r="RVX6" s="231"/>
      <c r="RVY6" s="231"/>
      <c r="RVZ6" s="231"/>
      <c r="RWA6" s="231"/>
      <c r="RWB6" s="231"/>
      <c r="RWC6" s="231"/>
      <c r="RWD6" s="231"/>
      <c r="RWE6" s="231"/>
      <c r="RWF6" s="231"/>
      <c r="RWG6" s="231"/>
      <c r="RWH6" s="231"/>
      <c r="RWI6" s="231"/>
      <c r="RWJ6" s="231"/>
      <c r="RWK6" s="231"/>
      <c r="RWL6" s="231"/>
      <c r="RWM6" s="231"/>
      <c r="RWN6" s="231"/>
      <c r="RWO6" s="231"/>
      <c r="RWP6" s="231"/>
      <c r="RWQ6" s="231"/>
      <c r="RWR6" s="231"/>
      <c r="RWS6" s="231"/>
      <c r="RWT6" s="231"/>
      <c r="RWU6" s="231"/>
      <c r="RWV6" s="231"/>
      <c r="RWW6" s="231"/>
      <c r="RWX6" s="231"/>
      <c r="RWY6" s="231"/>
      <c r="RWZ6" s="231"/>
      <c r="RXA6" s="231"/>
      <c r="RXB6" s="231"/>
      <c r="RXC6" s="231"/>
      <c r="RXD6" s="231"/>
      <c r="RXE6" s="231"/>
      <c r="RXF6" s="231"/>
      <c r="RXG6" s="231"/>
      <c r="RXH6" s="231"/>
      <c r="RXI6" s="231"/>
      <c r="RXJ6" s="231"/>
      <c r="RXK6" s="231"/>
      <c r="RXL6" s="231"/>
      <c r="RXM6" s="231"/>
      <c r="RXN6" s="231"/>
      <c r="RXO6" s="231"/>
      <c r="RXP6" s="231"/>
      <c r="RXQ6" s="231"/>
      <c r="RXR6" s="231"/>
      <c r="RXS6" s="231"/>
      <c r="RXT6" s="231"/>
      <c r="RXU6" s="231"/>
      <c r="RXV6" s="231"/>
      <c r="RXW6" s="231"/>
      <c r="RXX6" s="231"/>
      <c r="RXY6" s="231"/>
      <c r="RXZ6" s="231"/>
      <c r="RYA6" s="231"/>
      <c r="RYB6" s="231"/>
      <c r="RYC6" s="231"/>
      <c r="RYD6" s="231"/>
      <c r="RYE6" s="231"/>
      <c r="RYF6" s="231"/>
      <c r="RYG6" s="231"/>
      <c r="RYH6" s="231"/>
      <c r="RYI6" s="231"/>
      <c r="RYJ6" s="231"/>
      <c r="RYK6" s="231"/>
      <c r="RYL6" s="231"/>
      <c r="RYM6" s="231"/>
      <c r="RYN6" s="231"/>
      <c r="RYO6" s="231"/>
      <c r="RYP6" s="231"/>
      <c r="RYQ6" s="231"/>
      <c r="RYR6" s="231"/>
      <c r="RYS6" s="231"/>
      <c r="RYT6" s="231"/>
      <c r="RYU6" s="231"/>
      <c r="RYV6" s="231"/>
      <c r="RYW6" s="231"/>
      <c r="RYX6" s="231"/>
      <c r="RYY6" s="231"/>
      <c r="RYZ6" s="231"/>
      <c r="RZA6" s="231"/>
      <c r="RZB6" s="231"/>
      <c r="RZC6" s="231"/>
      <c r="RZD6" s="231"/>
      <c r="RZE6" s="231"/>
      <c r="RZF6" s="231"/>
      <c r="RZG6" s="231"/>
      <c r="RZH6" s="231"/>
      <c r="RZI6" s="231"/>
      <c r="RZJ6" s="231"/>
      <c r="RZK6" s="231"/>
      <c r="RZL6" s="231"/>
      <c r="RZM6" s="231"/>
      <c r="RZN6" s="231"/>
      <c r="RZO6" s="231"/>
      <c r="RZP6" s="231"/>
      <c r="RZQ6" s="231"/>
      <c r="RZR6" s="231"/>
      <c r="RZS6" s="231"/>
      <c r="RZT6" s="231"/>
      <c r="RZU6" s="231"/>
      <c r="RZV6" s="231"/>
      <c r="RZW6" s="231"/>
      <c r="RZX6" s="231"/>
      <c r="RZY6" s="231"/>
      <c r="RZZ6" s="231"/>
      <c r="SAA6" s="231"/>
      <c r="SAB6" s="231"/>
      <c r="SAC6" s="231"/>
      <c r="SAD6" s="231"/>
      <c r="SAE6" s="231"/>
      <c r="SAF6" s="231"/>
      <c r="SAG6" s="231"/>
      <c r="SAH6" s="231"/>
      <c r="SAI6" s="231"/>
      <c r="SAJ6" s="231"/>
      <c r="SAK6" s="231"/>
      <c r="SAL6" s="231"/>
      <c r="SAM6" s="231"/>
      <c r="SAN6" s="231"/>
      <c r="SAO6" s="231"/>
      <c r="SAP6" s="231"/>
      <c r="SAQ6" s="231"/>
      <c r="SAR6" s="231"/>
      <c r="SAS6" s="231"/>
      <c r="SAT6" s="231"/>
      <c r="SAU6" s="231"/>
      <c r="SAV6" s="231"/>
      <c r="SAW6" s="231"/>
      <c r="SAX6" s="231"/>
      <c r="SAY6" s="231"/>
      <c r="SAZ6" s="231"/>
      <c r="SBA6" s="231"/>
      <c r="SBB6" s="231"/>
      <c r="SBC6" s="231"/>
      <c r="SBD6" s="231"/>
      <c r="SBE6" s="231"/>
      <c r="SBF6" s="231"/>
      <c r="SBG6" s="231"/>
      <c r="SBH6" s="231"/>
      <c r="SBI6" s="231"/>
      <c r="SBJ6" s="231"/>
      <c r="SBK6" s="231"/>
      <c r="SBL6" s="231"/>
      <c r="SBM6" s="231"/>
      <c r="SBN6" s="231"/>
      <c r="SBO6" s="231"/>
      <c r="SBP6" s="231"/>
      <c r="SBQ6" s="231"/>
      <c r="SBR6" s="231"/>
      <c r="SBS6" s="231"/>
      <c r="SBT6" s="231"/>
      <c r="SBU6" s="231"/>
      <c r="SBV6" s="231"/>
      <c r="SBW6" s="231"/>
      <c r="SBX6" s="231"/>
      <c r="SBY6" s="231"/>
      <c r="SBZ6" s="231"/>
      <c r="SCA6" s="231"/>
      <c r="SCB6" s="231"/>
      <c r="SCC6" s="231"/>
      <c r="SCD6" s="231"/>
      <c r="SCE6" s="231"/>
      <c r="SCF6" s="231"/>
      <c r="SCG6" s="231"/>
      <c r="SCH6" s="231"/>
      <c r="SCI6" s="231"/>
      <c r="SCJ6" s="231"/>
      <c r="SCK6" s="231"/>
      <c r="SCL6" s="231"/>
      <c r="SCM6" s="231"/>
      <c r="SCN6" s="231"/>
      <c r="SCO6" s="231"/>
      <c r="SCP6" s="231"/>
      <c r="SCQ6" s="231"/>
      <c r="SCR6" s="231"/>
      <c r="SCS6" s="231"/>
      <c r="SCT6" s="231"/>
      <c r="SCU6" s="231"/>
      <c r="SCV6" s="231"/>
      <c r="SCW6" s="231"/>
      <c r="SCX6" s="231"/>
      <c r="SCY6" s="231"/>
      <c r="SCZ6" s="231"/>
      <c r="SDA6" s="231"/>
      <c r="SDB6" s="231"/>
      <c r="SDC6" s="231"/>
      <c r="SDD6" s="231"/>
      <c r="SDE6" s="231"/>
      <c r="SDF6" s="231"/>
      <c r="SDG6" s="231"/>
      <c r="SDH6" s="231"/>
      <c r="SDI6" s="231"/>
      <c r="SDJ6" s="231"/>
      <c r="SDK6" s="231"/>
      <c r="SDL6" s="231"/>
      <c r="SDM6" s="231"/>
      <c r="SDN6" s="231"/>
      <c r="SDO6" s="231"/>
      <c r="SDP6" s="231"/>
      <c r="SDQ6" s="231"/>
      <c r="SDR6" s="231"/>
      <c r="SDS6" s="231"/>
      <c r="SDT6" s="231"/>
      <c r="SDU6" s="231"/>
      <c r="SDV6" s="231"/>
      <c r="SDW6" s="231"/>
      <c r="SDX6" s="231"/>
      <c r="SDY6" s="231"/>
      <c r="SDZ6" s="231"/>
      <c r="SEA6" s="231"/>
      <c r="SEB6" s="231"/>
      <c r="SEC6" s="231"/>
      <c r="SED6" s="231"/>
      <c r="SEE6" s="231"/>
      <c r="SEF6" s="231"/>
      <c r="SEG6" s="231"/>
      <c r="SEH6" s="231"/>
      <c r="SEI6" s="231"/>
      <c r="SEJ6" s="231"/>
      <c r="SEK6" s="231"/>
      <c r="SEL6" s="231"/>
      <c r="SEM6" s="231"/>
      <c r="SEN6" s="231"/>
      <c r="SEO6" s="231"/>
      <c r="SEP6" s="231"/>
      <c r="SEQ6" s="231"/>
      <c r="SER6" s="231"/>
      <c r="SES6" s="231"/>
      <c r="SET6" s="231"/>
      <c r="SEU6" s="231"/>
      <c r="SEV6" s="231"/>
      <c r="SEW6" s="231"/>
      <c r="SEX6" s="231"/>
      <c r="SEY6" s="231"/>
      <c r="SEZ6" s="231"/>
      <c r="SFA6" s="231"/>
      <c r="SFB6" s="231"/>
      <c r="SFC6" s="231"/>
      <c r="SFD6" s="231"/>
      <c r="SFE6" s="231"/>
      <c r="SFF6" s="231"/>
      <c r="SFG6" s="231"/>
      <c r="SFH6" s="231"/>
      <c r="SFI6" s="231"/>
      <c r="SFJ6" s="231"/>
      <c r="SFK6" s="231"/>
      <c r="SFL6" s="231"/>
      <c r="SFM6" s="231"/>
      <c r="SFN6" s="231"/>
      <c r="SFO6" s="231"/>
      <c r="SFP6" s="231"/>
      <c r="SFQ6" s="231"/>
      <c r="SFR6" s="231"/>
      <c r="SFS6" s="231"/>
      <c r="SFT6" s="231"/>
      <c r="SFU6" s="231"/>
      <c r="SFV6" s="231"/>
      <c r="SFW6" s="231"/>
      <c r="SFX6" s="231"/>
      <c r="SFY6" s="231"/>
      <c r="SFZ6" s="231"/>
      <c r="SGA6" s="231"/>
      <c r="SGB6" s="231"/>
      <c r="SGC6" s="231"/>
      <c r="SGD6" s="231"/>
      <c r="SGE6" s="231"/>
      <c r="SGF6" s="231"/>
      <c r="SGG6" s="231"/>
      <c r="SGH6" s="231"/>
      <c r="SGI6" s="231"/>
      <c r="SGJ6" s="231"/>
      <c r="SGK6" s="231"/>
      <c r="SGL6" s="231"/>
      <c r="SGM6" s="231"/>
      <c r="SGN6" s="231"/>
      <c r="SGO6" s="231"/>
      <c r="SGP6" s="231"/>
      <c r="SGQ6" s="231"/>
      <c r="SGR6" s="231"/>
      <c r="SGS6" s="231"/>
      <c r="SGT6" s="231"/>
      <c r="SGU6" s="231"/>
      <c r="SGV6" s="231"/>
      <c r="SGW6" s="231"/>
      <c r="SGX6" s="231"/>
      <c r="SGY6" s="231"/>
      <c r="SGZ6" s="231"/>
      <c r="SHA6" s="231"/>
      <c r="SHB6" s="231"/>
      <c r="SHC6" s="231"/>
      <c r="SHD6" s="231"/>
      <c r="SHE6" s="231"/>
      <c r="SHF6" s="231"/>
      <c r="SHG6" s="231"/>
      <c r="SHH6" s="231"/>
      <c r="SHI6" s="231"/>
      <c r="SHJ6" s="231"/>
      <c r="SHK6" s="231"/>
      <c r="SHL6" s="231"/>
      <c r="SHM6" s="231"/>
      <c r="SHN6" s="231"/>
      <c r="SHO6" s="231"/>
      <c r="SHP6" s="231"/>
      <c r="SHQ6" s="231"/>
      <c r="SHR6" s="231"/>
      <c r="SHS6" s="231"/>
      <c r="SHT6" s="231"/>
      <c r="SHU6" s="231"/>
      <c r="SHV6" s="231"/>
      <c r="SHW6" s="231"/>
      <c r="SHX6" s="231"/>
      <c r="SHY6" s="231"/>
      <c r="SHZ6" s="231"/>
      <c r="SIA6" s="231"/>
      <c r="SIB6" s="231"/>
      <c r="SIC6" s="231"/>
      <c r="SID6" s="231"/>
      <c r="SIE6" s="231"/>
      <c r="SIF6" s="231"/>
      <c r="SIG6" s="231"/>
      <c r="SIH6" s="231"/>
      <c r="SII6" s="231"/>
      <c r="SIJ6" s="231"/>
      <c r="SIK6" s="231"/>
      <c r="SIL6" s="231"/>
      <c r="SIM6" s="231"/>
      <c r="SIN6" s="231"/>
      <c r="SIO6" s="231"/>
      <c r="SIP6" s="231"/>
      <c r="SIQ6" s="231"/>
      <c r="SIR6" s="231"/>
      <c r="SIS6" s="231"/>
      <c r="SIT6" s="231"/>
      <c r="SIU6" s="231"/>
      <c r="SIV6" s="231"/>
      <c r="SIW6" s="231"/>
      <c r="SIX6" s="231"/>
      <c r="SIY6" s="231"/>
      <c r="SIZ6" s="231"/>
      <c r="SJA6" s="231"/>
      <c r="SJB6" s="231"/>
      <c r="SJC6" s="231"/>
      <c r="SJD6" s="231"/>
      <c r="SJE6" s="231"/>
      <c r="SJF6" s="231"/>
      <c r="SJG6" s="231"/>
      <c r="SJH6" s="231"/>
      <c r="SJI6" s="231"/>
      <c r="SJJ6" s="231"/>
      <c r="SJK6" s="231"/>
      <c r="SJL6" s="231"/>
      <c r="SJM6" s="231"/>
      <c r="SJN6" s="231"/>
      <c r="SJO6" s="231"/>
      <c r="SJP6" s="231"/>
      <c r="SJQ6" s="231"/>
      <c r="SJR6" s="231"/>
      <c r="SJS6" s="231"/>
      <c r="SJT6" s="231"/>
      <c r="SJU6" s="231"/>
      <c r="SJV6" s="231"/>
      <c r="SJW6" s="231"/>
      <c r="SJX6" s="231"/>
      <c r="SJY6" s="231"/>
      <c r="SJZ6" s="231"/>
      <c r="SKA6" s="231"/>
      <c r="SKB6" s="231"/>
      <c r="SKC6" s="231"/>
      <c r="SKD6" s="231"/>
      <c r="SKE6" s="231"/>
      <c r="SKF6" s="231"/>
      <c r="SKG6" s="231"/>
      <c r="SKH6" s="231"/>
      <c r="SKI6" s="231"/>
      <c r="SKJ6" s="231"/>
      <c r="SKK6" s="231"/>
      <c r="SKL6" s="231"/>
      <c r="SKM6" s="231"/>
      <c r="SKN6" s="231"/>
      <c r="SKO6" s="231"/>
      <c r="SKP6" s="231"/>
      <c r="SKQ6" s="231"/>
      <c r="SKR6" s="231"/>
      <c r="SKS6" s="231"/>
      <c r="SKT6" s="231"/>
      <c r="SKU6" s="231"/>
      <c r="SKV6" s="231"/>
      <c r="SKW6" s="231"/>
      <c r="SKX6" s="231"/>
      <c r="SKY6" s="231"/>
      <c r="SKZ6" s="231"/>
      <c r="SLA6" s="231"/>
      <c r="SLB6" s="231"/>
      <c r="SLC6" s="231"/>
      <c r="SLD6" s="231"/>
      <c r="SLE6" s="231"/>
      <c r="SLF6" s="231"/>
      <c r="SLG6" s="231"/>
      <c r="SLH6" s="231"/>
      <c r="SLI6" s="231"/>
      <c r="SLJ6" s="231"/>
      <c r="SLK6" s="231"/>
      <c r="SLL6" s="231"/>
      <c r="SLM6" s="231"/>
      <c r="SLN6" s="231"/>
      <c r="SLO6" s="231"/>
      <c r="SLP6" s="231"/>
      <c r="SLQ6" s="231"/>
      <c r="SLR6" s="231"/>
      <c r="SLS6" s="231"/>
      <c r="SLT6" s="231"/>
      <c r="SLU6" s="231"/>
      <c r="SLV6" s="231"/>
      <c r="SLW6" s="231"/>
      <c r="SLX6" s="231"/>
      <c r="SLY6" s="231"/>
      <c r="SLZ6" s="231"/>
      <c r="SMA6" s="231"/>
      <c r="SMB6" s="231"/>
      <c r="SMC6" s="231"/>
      <c r="SMD6" s="231"/>
      <c r="SME6" s="231"/>
      <c r="SMF6" s="231"/>
      <c r="SMG6" s="231"/>
      <c r="SMH6" s="231"/>
      <c r="SMI6" s="231"/>
      <c r="SMJ6" s="231"/>
      <c r="SMK6" s="231"/>
      <c r="SML6" s="231"/>
      <c r="SMM6" s="231"/>
      <c r="SMN6" s="231"/>
      <c r="SMO6" s="231"/>
      <c r="SMP6" s="231"/>
      <c r="SMQ6" s="231"/>
      <c r="SMR6" s="231"/>
      <c r="SMS6" s="231"/>
      <c r="SMT6" s="231"/>
      <c r="SMU6" s="231"/>
      <c r="SMV6" s="231"/>
      <c r="SMW6" s="231"/>
      <c r="SMX6" s="231"/>
      <c r="SMY6" s="231"/>
      <c r="SMZ6" s="231"/>
      <c r="SNA6" s="231"/>
      <c r="SNB6" s="231"/>
      <c r="SNC6" s="231"/>
      <c r="SND6" s="231"/>
      <c r="SNE6" s="231"/>
      <c r="SNF6" s="231"/>
      <c r="SNG6" s="231"/>
      <c r="SNH6" s="231"/>
      <c r="SNI6" s="231"/>
      <c r="SNJ6" s="231"/>
      <c r="SNK6" s="231"/>
      <c r="SNL6" s="231"/>
      <c r="SNM6" s="231"/>
      <c r="SNN6" s="231"/>
      <c r="SNO6" s="231"/>
      <c r="SNP6" s="231"/>
      <c r="SNQ6" s="231"/>
      <c r="SNR6" s="231"/>
      <c r="SNS6" s="231"/>
      <c r="SNT6" s="231"/>
      <c r="SNU6" s="231"/>
      <c r="SNV6" s="231"/>
      <c r="SNW6" s="231"/>
      <c r="SNX6" s="231"/>
      <c r="SNY6" s="231"/>
      <c r="SNZ6" s="231"/>
      <c r="SOA6" s="231"/>
      <c r="SOB6" s="231"/>
      <c r="SOC6" s="231"/>
      <c r="SOD6" s="231"/>
      <c r="SOE6" s="231"/>
      <c r="SOF6" s="231"/>
      <c r="SOG6" s="231"/>
      <c r="SOH6" s="231"/>
      <c r="SOI6" s="231"/>
      <c r="SOJ6" s="231"/>
      <c r="SOK6" s="231"/>
      <c r="SOL6" s="231"/>
      <c r="SOM6" s="231"/>
      <c r="SON6" s="231"/>
      <c r="SOO6" s="231"/>
      <c r="SOP6" s="231"/>
      <c r="SOQ6" s="231"/>
      <c r="SOR6" s="231"/>
      <c r="SOS6" s="231"/>
      <c r="SOT6" s="231"/>
      <c r="SOU6" s="231"/>
      <c r="SOV6" s="231"/>
      <c r="SOW6" s="231"/>
      <c r="SOX6" s="231"/>
      <c r="SOY6" s="231"/>
      <c r="SOZ6" s="231"/>
      <c r="SPA6" s="231"/>
      <c r="SPB6" s="231"/>
      <c r="SPC6" s="231"/>
      <c r="SPD6" s="231"/>
      <c r="SPE6" s="231"/>
      <c r="SPF6" s="231"/>
      <c r="SPG6" s="231"/>
      <c r="SPH6" s="231"/>
      <c r="SPI6" s="231"/>
      <c r="SPJ6" s="231"/>
      <c r="SPK6" s="231"/>
      <c r="SPL6" s="231"/>
      <c r="SPM6" s="231"/>
      <c r="SPN6" s="231"/>
      <c r="SPO6" s="231"/>
      <c r="SPP6" s="231"/>
      <c r="SPQ6" s="231"/>
      <c r="SPR6" s="231"/>
      <c r="SPS6" s="231"/>
      <c r="SPT6" s="231"/>
      <c r="SPU6" s="231"/>
      <c r="SPV6" s="231"/>
      <c r="SPW6" s="231"/>
      <c r="SPX6" s="231"/>
      <c r="SPY6" s="231"/>
      <c r="SPZ6" s="231"/>
      <c r="SQA6" s="231"/>
      <c r="SQB6" s="231"/>
      <c r="SQC6" s="231"/>
      <c r="SQD6" s="231"/>
      <c r="SQE6" s="231"/>
      <c r="SQF6" s="231"/>
      <c r="SQG6" s="231"/>
      <c r="SQH6" s="231"/>
      <c r="SQI6" s="231"/>
      <c r="SQJ6" s="231"/>
      <c r="SQK6" s="231"/>
      <c r="SQL6" s="231"/>
      <c r="SQM6" s="231"/>
      <c r="SQN6" s="231"/>
      <c r="SQO6" s="231"/>
      <c r="SQP6" s="231"/>
      <c r="SQQ6" s="231"/>
      <c r="SQR6" s="231"/>
      <c r="SQS6" s="231"/>
      <c r="SQT6" s="231"/>
      <c r="SQU6" s="231"/>
      <c r="SQV6" s="231"/>
      <c r="SQW6" s="231"/>
      <c r="SQX6" s="231"/>
      <c r="SQY6" s="231"/>
      <c r="SQZ6" s="231"/>
      <c r="SRA6" s="231"/>
      <c r="SRB6" s="231"/>
      <c r="SRC6" s="231"/>
      <c r="SRD6" s="231"/>
      <c r="SRE6" s="231"/>
      <c r="SRF6" s="231"/>
      <c r="SRG6" s="231"/>
      <c r="SRH6" s="231"/>
      <c r="SRI6" s="231"/>
      <c r="SRJ6" s="231"/>
      <c r="SRK6" s="231"/>
      <c r="SRL6" s="231"/>
      <c r="SRM6" s="231"/>
      <c r="SRN6" s="231"/>
      <c r="SRO6" s="231"/>
      <c r="SRP6" s="231"/>
      <c r="SRQ6" s="231"/>
      <c r="SRR6" s="231"/>
      <c r="SRS6" s="231"/>
      <c r="SRT6" s="231"/>
      <c r="SRU6" s="231"/>
      <c r="SRV6" s="231"/>
      <c r="SRW6" s="231"/>
      <c r="SRX6" s="231"/>
      <c r="SRY6" s="231"/>
      <c r="SRZ6" s="231"/>
      <c r="SSA6" s="231"/>
      <c r="SSB6" s="231"/>
      <c r="SSC6" s="231"/>
      <c r="SSD6" s="231"/>
      <c r="SSE6" s="231"/>
      <c r="SSF6" s="231"/>
      <c r="SSG6" s="231"/>
      <c r="SSH6" s="231"/>
      <c r="SSI6" s="231"/>
      <c r="SSJ6" s="231"/>
      <c r="SSK6" s="231"/>
      <c r="SSL6" s="231"/>
      <c r="SSM6" s="231"/>
      <c r="SSN6" s="231"/>
      <c r="SSO6" s="231"/>
      <c r="SSP6" s="231"/>
      <c r="SSQ6" s="231"/>
      <c r="SSR6" s="231"/>
      <c r="SSS6" s="231"/>
      <c r="SST6" s="231"/>
      <c r="SSU6" s="231"/>
      <c r="SSV6" s="231"/>
      <c r="SSW6" s="231"/>
      <c r="SSX6" s="231"/>
      <c r="SSY6" s="231"/>
      <c r="SSZ6" s="231"/>
      <c r="STA6" s="231"/>
      <c r="STB6" s="231"/>
      <c r="STC6" s="231"/>
      <c r="STD6" s="231"/>
      <c r="STE6" s="231"/>
      <c r="STF6" s="231"/>
      <c r="STG6" s="231"/>
      <c r="STH6" s="231"/>
      <c r="STI6" s="231"/>
      <c r="STJ6" s="231"/>
      <c r="STK6" s="231"/>
      <c r="STL6" s="231"/>
      <c r="STM6" s="231"/>
      <c r="STN6" s="231"/>
      <c r="STO6" s="231"/>
      <c r="STP6" s="231"/>
      <c r="STQ6" s="231"/>
      <c r="STR6" s="231"/>
      <c r="STS6" s="231"/>
      <c r="STT6" s="231"/>
      <c r="STU6" s="231"/>
      <c r="STV6" s="231"/>
      <c r="STW6" s="231"/>
      <c r="STX6" s="231"/>
      <c r="STY6" s="231"/>
      <c r="STZ6" s="231"/>
      <c r="SUA6" s="231"/>
      <c r="SUB6" s="231"/>
      <c r="SUC6" s="231"/>
      <c r="SUD6" s="231"/>
      <c r="SUE6" s="231"/>
      <c r="SUF6" s="231"/>
      <c r="SUG6" s="231"/>
      <c r="SUH6" s="231"/>
      <c r="SUI6" s="231"/>
      <c r="SUJ6" s="231"/>
      <c r="SUK6" s="231"/>
      <c r="SUL6" s="231"/>
      <c r="SUM6" s="231"/>
      <c r="SUN6" s="231"/>
      <c r="SUO6" s="231"/>
      <c r="SUP6" s="231"/>
      <c r="SUQ6" s="231"/>
      <c r="SUR6" s="231"/>
      <c r="SUS6" s="231"/>
      <c r="SUT6" s="231"/>
      <c r="SUU6" s="231"/>
      <c r="SUV6" s="231"/>
      <c r="SUW6" s="231"/>
      <c r="SUX6" s="231"/>
      <c r="SUY6" s="231"/>
      <c r="SUZ6" s="231"/>
      <c r="SVA6" s="231"/>
      <c r="SVB6" s="231"/>
      <c r="SVC6" s="231"/>
      <c r="SVD6" s="231"/>
      <c r="SVE6" s="231"/>
      <c r="SVF6" s="231"/>
      <c r="SVG6" s="231"/>
      <c r="SVH6" s="231"/>
      <c r="SVI6" s="231"/>
      <c r="SVJ6" s="231"/>
      <c r="SVK6" s="231"/>
      <c r="SVL6" s="231"/>
      <c r="SVM6" s="231"/>
      <c r="SVN6" s="231"/>
      <c r="SVO6" s="231"/>
      <c r="SVP6" s="231"/>
      <c r="SVQ6" s="231"/>
      <c r="SVR6" s="231"/>
      <c r="SVS6" s="231"/>
      <c r="SVT6" s="231"/>
      <c r="SVU6" s="231"/>
      <c r="SVV6" s="231"/>
      <c r="SVW6" s="231"/>
      <c r="SVX6" s="231"/>
      <c r="SVY6" s="231"/>
      <c r="SVZ6" s="231"/>
      <c r="SWA6" s="231"/>
      <c r="SWB6" s="231"/>
      <c r="SWC6" s="231"/>
      <c r="SWD6" s="231"/>
      <c r="SWE6" s="231"/>
      <c r="SWF6" s="231"/>
      <c r="SWG6" s="231"/>
      <c r="SWH6" s="231"/>
      <c r="SWI6" s="231"/>
      <c r="SWJ6" s="231"/>
      <c r="SWK6" s="231"/>
      <c r="SWL6" s="231"/>
      <c r="SWM6" s="231"/>
      <c r="SWN6" s="231"/>
      <c r="SWO6" s="231"/>
      <c r="SWP6" s="231"/>
      <c r="SWQ6" s="231"/>
      <c r="SWR6" s="231"/>
      <c r="SWS6" s="231"/>
      <c r="SWT6" s="231"/>
      <c r="SWU6" s="231"/>
      <c r="SWV6" s="231"/>
      <c r="SWW6" s="231"/>
      <c r="SWX6" s="231"/>
      <c r="SWY6" s="231"/>
      <c r="SWZ6" s="231"/>
      <c r="SXA6" s="231"/>
      <c r="SXB6" s="231"/>
      <c r="SXC6" s="231"/>
      <c r="SXD6" s="231"/>
      <c r="SXE6" s="231"/>
      <c r="SXF6" s="231"/>
      <c r="SXG6" s="231"/>
      <c r="SXH6" s="231"/>
      <c r="SXI6" s="231"/>
      <c r="SXJ6" s="231"/>
      <c r="SXK6" s="231"/>
      <c r="SXL6" s="231"/>
      <c r="SXM6" s="231"/>
      <c r="SXN6" s="231"/>
      <c r="SXO6" s="231"/>
      <c r="SXP6" s="231"/>
      <c r="SXQ6" s="231"/>
      <c r="SXR6" s="231"/>
      <c r="SXS6" s="231"/>
      <c r="SXT6" s="231"/>
      <c r="SXU6" s="231"/>
      <c r="SXV6" s="231"/>
      <c r="SXW6" s="231"/>
      <c r="SXX6" s="231"/>
      <c r="SXY6" s="231"/>
      <c r="SXZ6" s="231"/>
      <c r="SYA6" s="231"/>
      <c r="SYB6" s="231"/>
      <c r="SYC6" s="231"/>
      <c r="SYD6" s="231"/>
      <c r="SYE6" s="231"/>
      <c r="SYF6" s="231"/>
      <c r="SYG6" s="231"/>
      <c r="SYH6" s="231"/>
      <c r="SYI6" s="231"/>
      <c r="SYJ6" s="231"/>
      <c r="SYK6" s="231"/>
      <c r="SYL6" s="231"/>
      <c r="SYM6" s="231"/>
      <c r="SYN6" s="231"/>
      <c r="SYO6" s="231"/>
      <c r="SYP6" s="231"/>
      <c r="SYQ6" s="231"/>
      <c r="SYR6" s="231"/>
      <c r="SYS6" s="231"/>
      <c r="SYT6" s="231"/>
      <c r="SYU6" s="231"/>
      <c r="SYV6" s="231"/>
      <c r="SYW6" s="231"/>
      <c r="SYX6" s="231"/>
      <c r="SYY6" s="231"/>
      <c r="SYZ6" s="231"/>
      <c r="SZA6" s="231"/>
      <c r="SZB6" s="231"/>
      <c r="SZC6" s="231"/>
      <c r="SZD6" s="231"/>
      <c r="SZE6" s="231"/>
      <c r="SZF6" s="231"/>
      <c r="SZG6" s="231"/>
      <c r="SZH6" s="231"/>
      <c r="SZI6" s="231"/>
      <c r="SZJ6" s="231"/>
      <c r="SZK6" s="231"/>
      <c r="SZL6" s="231"/>
      <c r="SZM6" s="231"/>
      <c r="SZN6" s="231"/>
      <c r="SZO6" s="231"/>
      <c r="SZP6" s="231"/>
      <c r="SZQ6" s="231"/>
      <c r="SZR6" s="231"/>
      <c r="SZS6" s="231"/>
      <c r="SZT6" s="231"/>
      <c r="SZU6" s="231"/>
      <c r="SZV6" s="231"/>
      <c r="SZW6" s="231"/>
      <c r="SZX6" s="231"/>
      <c r="SZY6" s="231"/>
      <c r="SZZ6" s="231"/>
      <c r="TAA6" s="231"/>
      <c r="TAB6" s="231"/>
      <c r="TAC6" s="231"/>
      <c r="TAD6" s="231"/>
      <c r="TAE6" s="231"/>
      <c r="TAF6" s="231"/>
      <c r="TAG6" s="231"/>
      <c r="TAH6" s="231"/>
      <c r="TAI6" s="231"/>
      <c r="TAJ6" s="231"/>
      <c r="TAK6" s="231"/>
      <c r="TAL6" s="231"/>
      <c r="TAM6" s="231"/>
      <c r="TAN6" s="231"/>
      <c r="TAO6" s="231"/>
      <c r="TAP6" s="231"/>
      <c r="TAQ6" s="231"/>
      <c r="TAR6" s="231"/>
      <c r="TAS6" s="231"/>
      <c r="TAT6" s="231"/>
      <c r="TAU6" s="231"/>
      <c r="TAV6" s="231"/>
      <c r="TAW6" s="231"/>
      <c r="TAX6" s="231"/>
      <c r="TAY6" s="231"/>
      <c r="TAZ6" s="231"/>
      <c r="TBA6" s="231"/>
      <c r="TBB6" s="231"/>
      <c r="TBC6" s="231"/>
      <c r="TBD6" s="231"/>
      <c r="TBE6" s="231"/>
      <c r="TBF6" s="231"/>
      <c r="TBG6" s="231"/>
      <c r="TBH6" s="231"/>
      <c r="TBI6" s="231"/>
      <c r="TBJ6" s="231"/>
      <c r="TBK6" s="231"/>
      <c r="TBL6" s="231"/>
      <c r="TBM6" s="231"/>
      <c r="TBN6" s="231"/>
      <c r="TBO6" s="231"/>
      <c r="TBP6" s="231"/>
      <c r="TBQ6" s="231"/>
      <c r="TBR6" s="231"/>
      <c r="TBS6" s="231"/>
      <c r="TBT6" s="231"/>
      <c r="TBU6" s="231"/>
      <c r="TBV6" s="231"/>
      <c r="TBW6" s="231"/>
      <c r="TBX6" s="231"/>
      <c r="TBY6" s="231"/>
      <c r="TBZ6" s="231"/>
      <c r="TCA6" s="231"/>
      <c r="TCB6" s="231"/>
      <c r="TCC6" s="231"/>
      <c r="TCD6" s="231"/>
      <c r="TCE6" s="231"/>
      <c r="TCF6" s="231"/>
      <c r="TCG6" s="231"/>
      <c r="TCH6" s="231"/>
      <c r="TCI6" s="231"/>
      <c r="TCJ6" s="231"/>
      <c r="TCK6" s="231"/>
      <c r="TCL6" s="231"/>
      <c r="TCM6" s="231"/>
      <c r="TCN6" s="231"/>
      <c r="TCO6" s="231"/>
      <c r="TCP6" s="231"/>
      <c r="TCQ6" s="231"/>
      <c r="TCR6" s="231"/>
      <c r="TCS6" s="231"/>
      <c r="TCT6" s="231"/>
      <c r="TCU6" s="231"/>
      <c r="TCV6" s="231"/>
      <c r="TCW6" s="231"/>
      <c r="TCX6" s="231"/>
      <c r="TCY6" s="231"/>
      <c r="TCZ6" s="231"/>
      <c r="TDA6" s="231"/>
      <c r="TDB6" s="231"/>
      <c r="TDC6" s="231"/>
      <c r="TDD6" s="231"/>
      <c r="TDE6" s="231"/>
      <c r="TDF6" s="231"/>
      <c r="TDG6" s="231"/>
      <c r="TDH6" s="231"/>
      <c r="TDI6" s="231"/>
      <c r="TDJ6" s="231"/>
      <c r="TDK6" s="231"/>
      <c r="TDL6" s="231"/>
      <c r="TDM6" s="231"/>
      <c r="TDN6" s="231"/>
      <c r="TDO6" s="231"/>
      <c r="TDP6" s="231"/>
      <c r="TDQ6" s="231"/>
      <c r="TDR6" s="231"/>
      <c r="TDS6" s="231"/>
      <c r="TDT6" s="231"/>
      <c r="TDU6" s="231"/>
      <c r="TDV6" s="231"/>
      <c r="TDW6" s="231"/>
      <c r="TDX6" s="231"/>
      <c r="TDY6" s="231"/>
      <c r="TDZ6" s="231"/>
      <c r="TEA6" s="231"/>
      <c r="TEB6" s="231"/>
      <c r="TEC6" s="231"/>
      <c r="TED6" s="231"/>
      <c r="TEE6" s="231"/>
      <c r="TEF6" s="231"/>
      <c r="TEG6" s="231"/>
      <c r="TEH6" s="231"/>
      <c r="TEI6" s="231"/>
      <c r="TEJ6" s="231"/>
      <c r="TEK6" s="231"/>
      <c r="TEL6" s="231"/>
      <c r="TEM6" s="231"/>
      <c r="TEN6" s="231"/>
      <c r="TEO6" s="231"/>
      <c r="TEP6" s="231"/>
      <c r="TEQ6" s="231"/>
      <c r="TER6" s="231"/>
      <c r="TES6" s="231"/>
      <c r="TET6" s="231"/>
      <c r="TEU6" s="231"/>
      <c r="TEV6" s="231"/>
      <c r="TEW6" s="231"/>
      <c r="TEX6" s="231"/>
      <c r="TEY6" s="231"/>
      <c r="TEZ6" s="231"/>
      <c r="TFA6" s="231"/>
      <c r="TFB6" s="231"/>
      <c r="TFC6" s="231"/>
      <c r="TFD6" s="231"/>
      <c r="TFE6" s="231"/>
      <c r="TFF6" s="231"/>
      <c r="TFG6" s="231"/>
      <c r="TFH6" s="231"/>
      <c r="TFI6" s="231"/>
      <c r="TFJ6" s="231"/>
      <c r="TFK6" s="231"/>
      <c r="TFL6" s="231"/>
      <c r="TFM6" s="231"/>
      <c r="TFN6" s="231"/>
      <c r="TFO6" s="231"/>
      <c r="TFP6" s="231"/>
      <c r="TFQ6" s="231"/>
      <c r="TFR6" s="231"/>
      <c r="TFS6" s="231"/>
      <c r="TFT6" s="231"/>
      <c r="TFU6" s="231"/>
      <c r="TFV6" s="231"/>
      <c r="TFW6" s="231"/>
      <c r="TFX6" s="231"/>
      <c r="TFY6" s="231"/>
      <c r="TFZ6" s="231"/>
      <c r="TGA6" s="231"/>
      <c r="TGB6" s="231"/>
      <c r="TGC6" s="231"/>
      <c r="TGD6" s="231"/>
      <c r="TGE6" s="231"/>
      <c r="TGF6" s="231"/>
      <c r="TGG6" s="231"/>
      <c r="TGH6" s="231"/>
      <c r="TGI6" s="231"/>
      <c r="TGJ6" s="231"/>
      <c r="TGK6" s="231"/>
      <c r="TGL6" s="231"/>
      <c r="TGM6" s="231"/>
      <c r="TGN6" s="231"/>
      <c r="TGO6" s="231"/>
      <c r="TGP6" s="231"/>
      <c r="TGQ6" s="231"/>
      <c r="TGR6" s="231"/>
      <c r="TGS6" s="231"/>
      <c r="TGT6" s="231"/>
      <c r="TGU6" s="231"/>
      <c r="TGV6" s="231"/>
      <c r="TGW6" s="231"/>
      <c r="TGX6" s="231"/>
      <c r="TGY6" s="231"/>
      <c r="TGZ6" s="231"/>
      <c r="THA6" s="231"/>
      <c r="THB6" s="231"/>
      <c r="THC6" s="231"/>
      <c r="THD6" s="231"/>
      <c r="THE6" s="231"/>
      <c r="THF6" s="231"/>
      <c r="THG6" s="231"/>
      <c r="THH6" s="231"/>
      <c r="THI6" s="231"/>
      <c r="THJ6" s="231"/>
      <c r="THK6" s="231"/>
      <c r="THL6" s="231"/>
      <c r="THM6" s="231"/>
      <c r="THN6" s="231"/>
      <c r="THO6" s="231"/>
      <c r="THP6" s="231"/>
      <c r="THQ6" s="231"/>
      <c r="THR6" s="231"/>
      <c r="THS6" s="231"/>
      <c r="THT6" s="231"/>
      <c r="THU6" s="231"/>
      <c r="THV6" s="231"/>
      <c r="THW6" s="231"/>
      <c r="THX6" s="231"/>
      <c r="THY6" s="231"/>
      <c r="THZ6" s="231"/>
      <c r="TIA6" s="231"/>
      <c r="TIB6" s="231"/>
      <c r="TIC6" s="231"/>
      <c r="TID6" s="231"/>
      <c r="TIE6" s="231"/>
      <c r="TIF6" s="231"/>
      <c r="TIG6" s="231"/>
      <c r="TIH6" s="231"/>
      <c r="TII6" s="231"/>
      <c r="TIJ6" s="231"/>
      <c r="TIK6" s="231"/>
      <c r="TIL6" s="231"/>
      <c r="TIM6" s="231"/>
      <c r="TIN6" s="231"/>
      <c r="TIO6" s="231"/>
      <c r="TIP6" s="231"/>
      <c r="TIQ6" s="231"/>
      <c r="TIR6" s="231"/>
      <c r="TIS6" s="231"/>
      <c r="TIT6" s="231"/>
      <c r="TIU6" s="231"/>
      <c r="TIV6" s="231"/>
      <c r="TIW6" s="231"/>
      <c r="TIX6" s="231"/>
      <c r="TIY6" s="231"/>
      <c r="TIZ6" s="231"/>
      <c r="TJA6" s="231"/>
      <c r="TJB6" s="231"/>
      <c r="TJC6" s="231"/>
      <c r="TJD6" s="231"/>
      <c r="TJE6" s="231"/>
      <c r="TJF6" s="231"/>
      <c r="TJG6" s="231"/>
      <c r="TJH6" s="231"/>
      <c r="TJI6" s="231"/>
      <c r="TJJ6" s="231"/>
      <c r="TJK6" s="231"/>
      <c r="TJL6" s="231"/>
      <c r="TJM6" s="231"/>
      <c r="TJN6" s="231"/>
      <c r="TJO6" s="231"/>
      <c r="TJP6" s="231"/>
      <c r="TJQ6" s="231"/>
      <c r="TJR6" s="231"/>
      <c r="TJS6" s="231"/>
      <c r="TJT6" s="231"/>
      <c r="TJU6" s="231"/>
      <c r="TJV6" s="231"/>
      <c r="TJW6" s="231"/>
      <c r="TJX6" s="231"/>
      <c r="TJY6" s="231"/>
      <c r="TJZ6" s="231"/>
      <c r="TKA6" s="231"/>
      <c r="TKB6" s="231"/>
      <c r="TKC6" s="231"/>
      <c r="TKD6" s="231"/>
      <c r="TKE6" s="231"/>
      <c r="TKF6" s="231"/>
      <c r="TKG6" s="231"/>
      <c r="TKH6" s="231"/>
      <c r="TKI6" s="231"/>
      <c r="TKJ6" s="231"/>
      <c r="TKK6" s="231"/>
      <c r="TKL6" s="231"/>
      <c r="TKM6" s="231"/>
      <c r="TKN6" s="231"/>
      <c r="TKO6" s="231"/>
      <c r="TKP6" s="231"/>
      <c r="TKQ6" s="231"/>
      <c r="TKR6" s="231"/>
      <c r="TKS6" s="231"/>
      <c r="TKT6" s="231"/>
      <c r="TKU6" s="231"/>
      <c r="TKV6" s="231"/>
      <c r="TKW6" s="231"/>
      <c r="TKX6" s="231"/>
      <c r="TKY6" s="231"/>
      <c r="TKZ6" s="231"/>
      <c r="TLA6" s="231"/>
      <c r="TLB6" s="231"/>
      <c r="TLC6" s="231"/>
      <c r="TLD6" s="231"/>
      <c r="TLE6" s="231"/>
      <c r="TLF6" s="231"/>
      <c r="TLG6" s="231"/>
      <c r="TLH6" s="231"/>
      <c r="TLI6" s="231"/>
      <c r="TLJ6" s="231"/>
      <c r="TLK6" s="231"/>
      <c r="TLL6" s="231"/>
      <c r="TLM6" s="231"/>
      <c r="TLN6" s="231"/>
      <c r="TLO6" s="231"/>
      <c r="TLP6" s="231"/>
      <c r="TLQ6" s="231"/>
      <c r="TLR6" s="231"/>
      <c r="TLS6" s="231"/>
      <c r="TLT6" s="231"/>
      <c r="TLU6" s="231"/>
      <c r="TLV6" s="231"/>
      <c r="TLW6" s="231"/>
      <c r="TLX6" s="231"/>
      <c r="TLY6" s="231"/>
      <c r="TLZ6" s="231"/>
      <c r="TMA6" s="231"/>
      <c r="TMB6" s="231"/>
      <c r="TMC6" s="231"/>
      <c r="TMD6" s="231"/>
      <c r="TME6" s="231"/>
      <c r="TMF6" s="231"/>
      <c r="TMG6" s="231"/>
      <c r="TMH6" s="231"/>
      <c r="TMI6" s="231"/>
      <c r="TMJ6" s="231"/>
      <c r="TMK6" s="231"/>
      <c r="TML6" s="231"/>
      <c r="TMM6" s="231"/>
      <c r="TMN6" s="231"/>
      <c r="TMO6" s="231"/>
      <c r="TMP6" s="231"/>
      <c r="TMQ6" s="231"/>
      <c r="TMR6" s="231"/>
      <c r="TMS6" s="231"/>
      <c r="TMT6" s="231"/>
      <c r="TMU6" s="231"/>
      <c r="TMV6" s="231"/>
      <c r="TMW6" s="231"/>
      <c r="TMX6" s="231"/>
      <c r="TMY6" s="231"/>
      <c r="TMZ6" s="231"/>
      <c r="TNA6" s="231"/>
      <c r="TNB6" s="231"/>
      <c r="TNC6" s="231"/>
      <c r="TND6" s="231"/>
      <c r="TNE6" s="231"/>
      <c r="TNF6" s="231"/>
      <c r="TNG6" s="231"/>
      <c r="TNH6" s="231"/>
      <c r="TNI6" s="231"/>
      <c r="TNJ6" s="231"/>
      <c r="TNK6" s="231"/>
      <c r="TNL6" s="231"/>
      <c r="TNM6" s="231"/>
      <c r="TNN6" s="231"/>
      <c r="TNO6" s="231"/>
      <c r="TNP6" s="231"/>
      <c r="TNQ6" s="231"/>
      <c r="TNR6" s="231"/>
      <c r="TNS6" s="231"/>
      <c r="TNT6" s="231"/>
      <c r="TNU6" s="231"/>
      <c r="TNV6" s="231"/>
      <c r="TNW6" s="231"/>
      <c r="TNX6" s="231"/>
      <c r="TNY6" s="231"/>
      <c r="TNZ6" s="231"/>
      <c r="TOA6" s="231"/>
      <c r="TOB6" s="231"/>
      <c r="TOC6" s="231"/>
      <c r="TOD6" s="231"/>
      <c r="TOE6" s="231"/>
      <c r="TOF6" s="231"/>
      <c r="TOG6" s="231"/>
      <c r="TOH6" s="231"/>
      <c r="TOI6" s="231"/>
      <c r="TOJ6" s="231"/>
      <c r="TOK6" s="231"/>
      <c r="TOL6" s="231"/>
      <c r="TOM6" s="231"/>
      <c r="TON6" s="231"/>
      <c r="TOO6" s="231"/>
      <c r="TOP6" s="231"/>
      <c r="TOQ6" s="231"/>
      <c r="TOR6" s="231"/>
      <c r="TOS6" s="231"/>
      <c r="TOT6" s="231"/>
      <c r="TOU6" s="231"/>
      <c r="TOV6" s="231"/>
      <c r="TOW6" s="231"/>
      <c r="TOX6" s="231"/>
      <c r="TOY6" s="231"/>
      <c r="TOZ6" s="231"/>
      <c r="TPA6" s="231"/>
      <c r="TPB6" s="231"/>
      <c r="TPC6" s="231"/>
      <c r="TPD6" s="231"/>
      <c r="TPE6" s="231"/>
      <c r="TPF6" s="231"/>
      <c r="TPG6" s="231"/>
      <c r="TPH6" s="231"/>
      <c r="TPI6" s="231"/>
      <c r="TPJ6" s="231"/>
      <c r="TPK6" s="231"/>
      <c r="TPL6" s="231"/>
      <c r="TPM6" s="231"/>
      <c r="TPN6" s="231"/>
      <c r="TPO6" s="231"/>
      <c r="TPP6" s="231"/>
      <c r="TPQ6" s="231"/>
      <c r="TPR6" s="231"/>
      <c r="TPS6" s="231"/>
      <c r="TPT6" s="231"/>
      <c r="TPU6" s="231"/>
      <c r="TPV6" s="231"/>
      <c r="TPW6" s="231"/>
      <c r="TPX6" s="231"/>
      <c r="TPY6" s="231"/>
      <c r="TPZ6" s="231"/>
      <c r="TQA6" s="231"/>
      <c r="TQB6" s="231"/>
      <c r="TQC6" s="231"/>
      <c r="TQD6" s="231"/>
      <c r="TQE6" s="231"/>
      <c r="TQF6" s="231"/>
      <c r="TQG6" s="231"/>
      <c r="TQH6" s="231"/>
      <c r="TQI6" s="231"/>
      <c r="TQJ6" s="231"/>
      <c r="TQK6" s="231"/>
      <c r="TQL6" s="231"/>
      <c r="TQM6" s="231"/>
      <c r="TQN6" s="231"/>
      <c r="TQO6" s="231"/>
      <c r="TQP6" s="231"/>
      <c r="TQQ6" s="231"/>
      <c r="TQR6" s="231"/>
      <c r="TQS6" s="231"/>
      <c r="TQT6" s="231"/>
      <c r="TQU6" s="231"/>
      <c r="TQV6" s="231"/>
      <c r="TQW6" s="231"/>
      <c r="TQX6" s="231"/>
      <c r="TQY6" s="231"/>
      <c r="TQZ6" s="231"/>
      <c r="TRA6" s="231"/>
      <c r="TRB6" s="231"/>
      <c r="TRC6" s="231"/>
      <c r="TRD6" s="231"/>
      <c r="TRE6" s="231"/>
      <c r="TRF6" s="231"/>
      <c r="TRG6" s="231"/>
      <c r="TRH6" s="231"/>
      <c r="TRI6" s="231"/>
      <c r="TRJ6" s="231"/>
      <c r="TRK6" s="231"/>
      <c r="TRL6" s="231"/>
      <c r="TRM6" s="231"/>
      <c r="TRN6" s="231"/>
      <c r="TRO6" s="231"/>
      <c r="TRP6" s="231"/>
      <c r="TRQ6" s="231"/>
      <c r="TRR6" s="231"/>
      <c r="TRS6" s="231"/>
      <c r="TRT6" s="231"/>
      <c r="TRU6" s="231"/>
      <c r="TRV6" s="231"/>
      <c r="TRW6" s="231"/>
      <c r="TRX6" s="231"/>
      <c r="TRY6" s="231"/>
      <c r="TRZ6" s="231"/>
      <c r="TSA6" s="231"/>
      <c r="TSB6" s="231"/>
      <c r="TSC6" s="231"/>
      <c r="TSD6" s="231"/>
      <c r="TSE6" s="231"/>
      <c r="TSF6" s="231"/>
      <c r="TSG6" s="231"/>
      <c r="TSH6" s="231"/>
      <c r="TSI6" s="231"/>
      <c r="TSJ6" s="231"/>
      <c r="TSK6" s="231"/>
      <c r="TSL6" s="231"/>
      <c r="TSM6" s="231"/>
      <c r="TSN6" s="231"/>
      <c r="TSO6" s="231"/>
      <c r="TSP6" s="231"/>
      <c r="TSQ6" s="231"/>
      <c r="TSR6" s="231"/>
      <c r="TSS6" s="231"/>
      <c r="TST6" s="231"/>
      <c r="TSU6" s="231"/>
      <c r="TSV6" s="231"/>
      <c r="TSW6" s="231"/>
      <c r="TSX6" s="231"/>
      <c r="TSY6" s="231"/>
      <c r="TSZ6" s="231"/>
      <c r="TTA6" s="231"/>
      <c r="TTB6" s="231"/>
      <c r="TTC6" s="231"/>
      <c r="TTD6" s="231"/>
      <c r="TTE6" s="231"/>
      <c r="TTF6" s="231"/>
      <c r="TTG6" s="231"/>
      <c r="TTH6" s="231"/>
      <c r="TTI6" s="231"/>
      <c r="TTJ6" s="231"/>
      <c r="TTK6" s="231"/>
      <c r="TTL6" s="231"/>
      <c r="TTM6" s="231"/>
      <c r="TTN6" s="231"/>
      <c r="TTO6" s="231"/>
      <c r="TTP6" s="231"/>
      <c r="TTQ6" s="231"/>
      <c r="TTR6" s="231"/>
      <c r="TTS6" s="231"/>
      <c r="TTT6" s="231"/>
      <c r="TTU6" s="231"/>
      <c r="TTV6" s="231"/>
      <c r="TTW6" s="231"/>
      <c r="TTX6" s="231"/>
      <c r="TTY6" s="231"/>
      <c r="TTZ6" s="231"/>
      <c r="TUA6" s="231"/>
      <c r="TUB6" s="231"/>
      <c r="TUC6" s="231"/>
      <c r="TUD6" s="231"/>
      <c r="TUE6" s="231"/>
      <c r="TUF6" s="231"/>
      <c r="TUG6" s="231"/>
      <c r="TUH6" s="231"/>
      <c r="TUI6" s="231"/>
      <c r="TUJ6" s="231"/>
      <c r="TUK6" s="231"/>
      <c r="TUL6" s="231"/>
      <c r="TUM6" s="231"/>
      <c r="TUN6" s="231"/>
      <c r="TUO6" s="231"/>
      <c r="TUP6" s="231"/>
      <c r="TUQ6" s="231"/>
      <c r="TUR6" s="231"/>
      <c r="TUS6" s="231"/>
      <c r="TUT6" s="231"/>
      <c r="TUU6" s="231"/>
      <c r="TUV6" s="231"/>
      <c r="TUW6" s="231"/>
      <c r="TUX6" s="231"/>
      <c r="TUY6" s="231"/>
      <c r="TUZ6" s="231"/>
      <c r="TVA6" s="231"/>
      <c r="TVB6" s="231"/>
      <c r="TVC6" s="231"/>
      <c r="TVD6" s="231"/>
      <c r="TVE6" s="231"/>
      <c r="TVF6" s="231"/>
      <c r="TVG6" s="231"/>
      <c r="TVH6" s="231"/>
      <c r="TVI6" s="231"/>
      <c r="TVJ6" s="231"/>
      <c r="TVK6" s="231"/>
      <c r="TVL6" s="231"/>
      <c r="TVM6" s="231"/>
      <c r="TVN6" s="231"/>
      <c r="TVO6" s="231"/>
      <c r="TVP6" s="231"/>
      <c r="TVQ6" s="231"/>
      <c r="TVR6" s="231"/>
      <c r="TVS6" s="231"/>
      <c r="TVT6" s="231"/>
      <c r="TVU6" s="231"/>
      <c r="TVV6" s="231"/>
      <c r="TVW6" s="231"/>
      <c r="TVX6" s="231"/>
      <c r="TVY6" s="231"/>
      <c r="TVZ6" s="231"/>
      <c r="TWA6" s="231"/>
      <c r="TWB6" s="231"/>
      <c r="TWC6" s="231"/>
      <c r="TWD6" s="231"/>
      <c r="TWE6" s="231"/>
      <c r="TWF6" s="231"/>
      <c r="TWG6" s="231"/>
      <c r="TWH6" s="231"/>
      <c r="TWI6" s="231"/>
      <c r="TWJ6" s="231"/>
      <c r="TWK6" s="231"/>
      <c r="TWL6" s="231"/>
      <c r="TWM6" s="231"/>
      <c r="TWN6" s="231"/>
      <c r="TWO6" s="231"/>
      <c r="TWP6" s="231"/>
      <c r="TWQ6" s="231"/>
      <c r="TWR6" s="231"/>
      <c r="TWS6" s="231"/>
      <c r="TWT6" s="231"/>
      <c r="TWU6" s="231"/>
      <c r="TWV6" s="231"/>
      <c r="TWW6" s="231"/>
      <c r="TWX6" s="231"/>
      <c r="TWY6" s="231"/>
      <c r="TWZ6" s="231"/>
      <c r="TXA6" s="231"/>
      <c r="TXB6" s="231"/>
      <c r="TXC6" s="231"/>
      <c r="TXD6" s="231"/>
      <c r="TXE6" s="231"/>
      <c r="TXF6" s="231"/>
      <c r="TXG6" s="231"/>
      <c r="TXH6" s="231"/>
      <c r="TXI6" s="231"/>
      <c r="TXJ6" s="231"/>
      <c r="TXK6" s="231"/>
      <c r="TXL6" s="231"/>
      <c r="TXM6" s="231"/>
      <c r="TXN6" s="231"/>
      <c r="TXO6" s="231"/>
      <c r="TXP6" s="231"/>
      <c r="TXQ6" s="231"/>
      <c r="TXR6" s="231"/>
      <c r="TXS6" s="231"/>
      <c r="TXT6" s="231"/>
      <c r="TXU6" s="231"/>
      <c r="TXV6" s="231"/>
      <c r="TXW6" s="231"/>
      <c r="TXX6" s="231"/>
      <c r="TXY6" s="231"/>
      <c r="TXZ6" s="231"/>
      <c r="TYA6" s="231"/>
      <c r="TYB6" s="231"/>
      <c r="TYC6" s="231"/>
      <c r="TYD6" s="231"/>
      <c r="TYE6" s="231"/>
      <c r="TYF6" s="231"/>
      <c r="TYG6" s="231"/>
      <c r="TYH6" s="231"/>
      <c r="TYI6" s="231"/>
      <c r="TYJ6" s="231"/>
      <c r="TYK6" s="231"/>
      <c r="TYL6" s="231"/>
      <c r="TYM6" s="231"/>
      <c r="TYN6" s="231"/>
      <c r="TYO6" s="231"/>
      <c r="TYP6" s="231"/>
      <c r="TYQ6" s="231"/>
      <c r="TYR6" s="231"/>
      <c r="TYS6" s="231"/>
      <c r="TYT6" s="231"/>
      <c r="TYU6" s="231"/>
      <c r="TYV6" s="231"/>
      <c r="TYW6" s="231"/>
      <c r="TYX6" s="231"/>
      <c r="TYY6" s="231"/>
      <c r="TYZ6" s="231"/>
      <c r="TZA6" s="231"/>
      <c r="TZB6" s="231"/>
      <c r="TZC6" s="231"/>
      <c r="TZD6" s="231"/>
      <c r="TZE6" s="231"/>
      <c r="TZF6" s="231"/>
      <c r="TZG6" s="231"/>
      <c r="TZH6" s="231"/>
      <c r="TZI6" s="231"/>
      <c r="TZJ6" s="231"/>
      <c r="TZK6" s="231"/>
      <c r="TZL6" s="231"/>
      <c r="TZM6" s="231"/>
      <c r="TZN6" s="231"/>
      <c r="TZO6" s="231"/>
      <c r="TZP6" s="231"/>
      <c r="TZQ6" s="231"/>
      <c r="TZR6" s="231"/>
      <c r="TZS6" s="231"/>
      <c r="TZT6" s="231"/>
      <c r="TZU6" s="231"/>
      <c r="TZV6" s="231"/>
      <c r="TZW6" s="231"/>
      <c r="TZX6" s="231"/>
      <c r="TZY6" s="231"/>
      <c r="TZZ6" s="231"/>
      <c r="UAA6" s="231"/>
      <c r="UAB6" s="231"/>
      <c r="UAC6" s="231"/>
      <c r="UAD6" s="231"/>
      <c r="UAE6" s="231"/>
      <c r="UAF6" s="231"/>
      <c r="UAG6" s="231"/>
      <c r="UAH6" s="231"/>
      <c r="UAI6" s="231"/>
      <c r="UAJ6" s="231"/>
      <c r="UAK6" s="231"/>
      <c r="UAL6" s="231"/>
      <c r="UAM6" s="231"/>
      <c r="UAN6" s="231"/>
      <c r="UAO6" s="231"/>
      <c r="UAP6" s="231"/>
      <c r="UAQ6" s="231"/>
      <c r="UAR6" s="231"/>
      <c r="UAS6" s="231"/>
      <c r="UAT6" s="231"/>
      <c r="UAU6" s="231"/>
      <c r="UAV6" s="231"/>
      <c r="UAW6" s="231"/>
      <c r="UAX6" s="231"/>
      <c r="UAY6" s="231"/>
      <c r="UAZ6" s="231"/>
      <c r="UBA6" s="231"/>
      <c r="UBB6" s="231"/>
      <c r="UBC6" s="231"/>
      <c r="UBD6" s="231"/>
      <c r="UBE6" s="231"/>
      <c r="UBF6" s="231"/>
      <c r="UBG6" s="231"/>
      <c r="UBH6" s="231"/>
      <c r="UBI6" s="231"/>
      <c r="UBJ6" s="231"/>
      <c r="UBK6" s="231"/>
      <c r="UBL6" s="231"/>
      <c r="UBM6" s="231"/>
      <c r="UBN6" s="231"/>
      <c r="UBO6" s="231"/>
      <c r="UBP6" s="231"/>
      <c r="UBQ6" s="231"/>
      <c r="UBR6" s="231"/>
      <c r="UBS6" s="231"/>
      <c r="UBT6" s="231"/>
      <c r="UBU6" s="231"/>
      <c r="UBV6" s="231"/>
      <c r="UBW6" s="231"/>
      <c r="UBX6" s="231"/>
      <c r="UBY6" s="231"/>
      <c r="UBZ6" s="231"/>
      <c r="UCA6" s="231"/>
      <c r="UCB6" s="231"/>
      <c r="UCC6" s="231"/>
      <c r="UCD6" s="231"/>
      <c r="UCE6" s="231"/>
      <c r="UCF6" s="231"/>
      <c r="UCG6" s="231"/>
      <c r="UCH6" s="231"/>
      <c r="UCI6" s="231"/>
      <c r="UCJ6" s="231"/>
      <c r="UCK6" s="231"/>
      <c r="UCL6" s="231"/>
      <c r="UCM6" s="231"/>
      <c r="UCN6" s="231"/>
      <c r="UCO6" s="231"/>
      <c r="UCP6" s="231"/>
      <c r="UCQ6" s="231"/>
      <c r="UCR6" s="231"/>
      <c r="UCS6" s="231"/>
      <c r="UCT6" s="231"/>
      <c r="UCU6" s="231"/>
      <c r="UCV6" s="231"/>
      <c r="UCW6" s="231"/>
      <c r="UCX6" s="231"/>
      <c r="UCY6" s="231"/>
      <c r="UCZ6" s="231"/>
      <c r="UDA6" s="231"/>
      <c r="UDB6" s="231"/>
      <c r="UDC6" s="231"/>
      <c r="UDD6" s="231"/>
      <c r="UDE6" s="231"/>
      <c r="UDF6" s="231"/>
      <c r="UDG6" s="231"/>
      <c r="UDH6" s="231"/>
      <c r="UDI6" s="231"/>
      <c r="UDJ6" s="231"/>
      <c r="UDK6" s="231"/>
      <c r="UDL6" s="231"/>
      <c r="UDM6" s="231"/>
      <c r="UDN6" s="231"/>
      <c r="UDO6" s="231"/>
      <c r="UDP6" s="231"/>
      <c r="UDQ6" s="231"/>
      <c r="UDR6" s="231"/>
      <c r="UDS6" s="231"/>
      <c r="UDT6" s="231"/>
      <c r="UDU6" s="231"/>
      <c r="UDV6" s="231"/>
      <c r="UDW6" s="231"/>
      <c r="UDX6" s="231"/>
      <c r="UDY6" s="231"/>
      <c r="UDZ6" s="231"/>
      <c r="UEA6" s="231"/>
      <c r="UEB6" s="231"/>
      <c r="UEC6" s="231"/>
      <c r="UED6" s="231"/>
      <c r="UEE6" s="231"/>
      <c r="UEF6" s="231"/>
      <c r="UEG6" s="231"/>
      <c r="UEH6" s="231"/>
      <c r="UEI6" s="231"/>
      <c r="UEJ6" s="231"/>
      <c r="UEK6" s="231"/>
      <c r="UEL6" s="231"/>
      <c r="UEM6" s="231"/>
      <c r="UEN6" s="231"/>
      <c r="UEO6" s="231"/>
      <c r="UEP6" s="231"/>
      <c r="UEQ6" s="231"/>
      <c r="UER6" s="231"/>
      <c r="UES6" s="231"/>
      <c r="UET6" s="231"/>
      <c r="UEU6" s="231"/>
      <c r="UEV6" s="231"/>
      <c r="UEW6" s="231"/>
      <c r="UEX6" s="231"/>
      <c r="UEY6" s="231"/>
      <c r="UEZ6" s="231"/>
      <c r="UFA6" s="231"/>
      <c r="UFB6" s="231"/>
      <c r="UFC6" s="231"/>
      <c r="UFD6" s="231"/>
      <c r="UFE6" s="231"/>
      <c r="UFF6" s="231"/>
      <c r="UFG6" s="231"/>
      <c r="UFH6" s="231"/>
      <c r="UFI6" s="231"/>
      <c r="UFJ6" s="231"/>
      <c r="UFK6" s="231"/>
      <c r="UFL6" s="231"/>
      <c r="UFM6" s="231"/>
      <c r="UFN6" s="231"/>
      <c r="UFO6" s="231"/>
      <c r="UFP6" s="231"/>
      <c r="UFQ6" s="231"/>
      <c r="UFR6" s="231"/>
      <c r="UFS6" s="231"/>
      <c r="UFT6" s="231"/>
      <c r="UFU6" s="231"/>
      <c r="UFV6" s="231"/>
      <c r="UFW6" s="231"/>
      <c r="UFX6" s="231"/>
      <c r="UFY6" s="231"/>
      <c r="UFZ6" s="231"/>
      <c r="UGA6" s="231"/>
      <c r="UGB6" s="231"/>
      <c r="UGC6" s="231"/>
      <c r="UGD6" s="231"/>
      <c r="UGE6" s="231"/>
      <c r="UGF6" s="231"/>
      <c r="UGG6" s="231"/>
      <c r="UGH6" s="231"/>
      <c r="UGI6" s="231"/>
      <c r="UGJ6" s="231"/>
      <c r="UGK6" s="231"/>
      <c r="UGL6" s="231"/>
      <c r="UGM6" s="231"/>
      <c r="UGN6" s="231"/>
      <c r="UGO6" s="231"/>
      <c r="UGP6" s="231"/>
      <c r="UGQ6" s="231"/>
      <c r="UGR6" s="231"/>
      <c r="UGS6" s="231"/>
      <c r="UGT6" s="231"/>
      <c r="UGU6" s="231"/>
      <c r="UGV6" s="231"/>
      <c r="UGW6" s="231"/>
      <c r="UGX6" s="231"/>
      <c r="UGY6" s="231"/>
      <c r="UGZ6" s="231"/>
      <c r="UHA6" s="231"/>
      <c r="UHB6" s="231"/>
      <c r="UHC6" s="231"/>
      <c r="UHD6" s="231"/>
      <c r="UHE6" s="231"/>
      <c r="UHF6" s="231"/>
      <c r="UHG6" s="231"/>
      <c r="UHH6" s="231"/>
      <c r="UHI6" s="231"/>
      <c r="UHJ6" s="231"/>
      <c r="UHK6" s="231"/>
      <c r="UHL6" s="231"/>
      <c r="UHM6" s="231"/>
      <c r="UHN6" s="231"/>
      <c r="UHO6" s="231"/>
      <c r="UHP6" s="231"/>
      <c r="UHQ6" s="231"/>
      <c r="UHR6" s="231"/>
      <c r="UHS6" s="231"/>
      <c r="UHT6" s="231"/>
      <c r="UHU6" s="231"/>
      <c r="UHV6" s="231"/>
      <c r="UHW6" s="231"/>
      <c r="UHX6" s="231"/>
      <c r="UHY6" s="231"/>
      <c r="UHZ6" s="231"/>
      <c r="UIA6" s="231"/>
      <c r="UIB6" s="231"/>
      <c r="UIC6" s="231"/>
      <c r="UID6" s="231"/>
      <c r="UIE6" s="231"/>
      <c r="UIF6" s="231"/>
      <c r="UIG6" s="231"/>
      <c r="UIH6" s="231"/>
      <c r="UII6" s="231"/>
      <c r="UIJ6" s="231"/>
      <c r="UIK6" s="231"/>
      <c r="UIL6" s="231"/>
      <c r="UIM6" s="231"/>
      <c r="UIN6" s="231"/>
      <c r="UIO6" s="231"/>
      <c r="UIP6" s="231"/>
      <c r="UIQ6" s="231"/>
      <c r="UIR6" s="231"/>
      <c r="UIS6" s="231"/>
      <c r="UIT6" s="231"/>
      <c r="UIU6" s="231"/>
      <c r="UIV6" s="231"/>
      <c r="UIW6" s="231"/>
      <c r="UIX6" s="231"/>
      <c r="UIY6" s="231"/>
      <c r="UIZ6" s="231"/>
      <c r="UJA6" s="231"/>
      <c r="UJB6" s="231"/>
      <c r="UJC6" s="231"/>
      <c r="UJD6" s="231"/>
      <c r="UJE6" s="231"/>
      <c r="UJF6" s="231"/>
      <c r="UJG6" s="231"/>
      <c r="UJH6" s="231"/>
      <c r="UJI6" s="231"/>
      <c r="UJJ6" s="231"/>
      <c r="UJK6" s="231"/>
      <c r="UJL6" s="231"/>
      <c r="UJM6" s="231"/>
      <c r="UJN6" s="231"/>
      <c r="UJO6" s="231"/>
      <c r="UJP6" s="231"/>
      <c r="UJQ6" s="231"/>
      <c r="UJR6" s="231"/>
      <c r="UJS6" s="231"/>
      <c r="UJT6" s="231"/>
      <c r="UJU6" s="231"/>
      <c r="UJV6" s="231"/>
      <c r="UJW6" s="231"/>
      <c r="UJX6" s="231"/>
      <c r="UJY6" s="231"/>
      <c r="UJZ6" s="231"/>
      <c r="UKA6" s="231"/>
      <c r="UKB6" s="231"/>
      <c r="UKC6" s="231"/>
      <c r="UKD6" s="231"/>
      <c r="UKE6" s="231"/>
      <c r="UKF6" s="231"/>
      <c r="UKG6" s="231"/>
      <c r="UKH6" s="231"/>
      <c r="UKI6" s="231"/>
      <c r="UKJ6" s="231"/>
      <c r="UKK6" s="231"/>
      <c r="UKL6" s="231"/>
      <c r="UKM6" s="231"/>
      <c r="UKN6" s="231"/>
      <c r="UKO6" s="231"/>
      <c r="UKP6" s="231"/>
      <c r="UKQ6" s="231"/>
      <c r="UKR6" s="231"/>
      <c r="UKS6" s="231"/>
      <c r="UKT6" s="231"/>
      <c r="UKU6" s="231"/>
      <c r="UKV6" s="231"/>
      <c r="UKW6" s="231"/>
      <c r="UKX6" s="231"/>
      <c r="UKY6" s="231"/>
      <c r="UKZ6" s="231"/>
      <c r="ULA6" s="231"/>
      <c r="ULB6" s="231"/>
      <c r="ULC6" s="231"/>
      <c r="ULD6" s="231"/>
      <c r="ULE6" s="231"/>
      <c r="ULF6" s="231"/>
      <c r="ULG6" s="231"/>
      <c r="ULH6" s="231"/>
      <c r="ULI6" s="231"/>
      <c r="ULJ6" s="231"/>
      <c r="ULK6" s="231"/>
      <c r="ULL6" s="231"/>
      <c r="ULM6" s="231"/>
      <c r="ULN6" s="231"/>
      <c r="ULO6" s="231"/>
      <c r="ULP6" s="231"/>
      <c r="ULQ6" s="231"/>
      <c r="ULR6" s="231"/>
      <c r="ULS6" s="231"/>
      <c r="ULT6" s="231"/>
      <c r="ULU6" s="231"/>
      <c r="ULV6" s="231"/>
      <c r="ULW6" s="231"/>
      <c r="ULX6" s="231"/>
      <c r="ULY6" s="231"/>
      <c r="ULZ6" s="231"/>
      <c r="UMA6" s="231"/>
      <c r="UMB6" s="231"/>
      <c r="UMC6" s="231"/>
      <c r="UMD6" s="231"/>
      <c r="UME6" s="231"/>
      <c r="UMF6" s="231"/>
      <c r="UMG6" s="231"/>
      <c r="UMH6" s="231"/>
      <c r="UMI6" s="231"/>
      <c r="UMJ6" s="231"/>
      <c r="UMK6" s="231"/>
      <c r="UML6" s="231"/>
      <c r="UMM6" s="231"/>
      <c r="UMN6" s="231"/>
      <c r="UMO6" s="231"/>
      <c r="UMP6" s="231"/>
      <c r="UMQ6" s="231"/>
      <c r="UMR6" s="231"/>
      <c r="UMS6" s="231"/>
      <c r="UMT6" s="231"/>
      <c r="UMU6" s="231"/>
      <c r="UMV6" s="231"/>
      <c r="UMW6" s="231"/>
      <c r="UMX6" s="231"/>
      <c r="UMY6" s="231"/>
      <c r="UMZ6" s="231"/>
      <c r="UNA6" s="231"/>
      <c r="UNB6" s="231"/>
      <c r="UNC6" s="231"/>
      <c r="UND6" s="231"/>
      <c r="UNE6" s="231"/>
      <c r="UNF6" s="231"/>
      <c r="UNG6" s="231"/>
      <c r="UNH6" s="231"/>
      <c r="UNI6" s="231"/>
      <c r="UNJ6" s="231"/>
      <c r="UNK6" s="231"/>
      <c r="UNL6" s="231"/>
      <c r="UNM6" s="231"/>
      <c r="UNN6" s="231"/>
      <c r="UNO6" s="231"/>
      <c r="UNP6" s="231"/>
      <c r="UNQ6" s="231"/>
      <c r="UNR6" s="231"/>
      <c r="UNS6" s="231"/>
      <c r="UNT6" s="231"/>
      <c r="UNU6" s="231"/>
      <c r="UNV6" s="231"/>
      <c r="UNW6" s="231"/>
      <c r="UNX6" s="231"/>
      <c r="UNY6" s="231"/>
      <c r="UNZ6" s="231"/>
      <c r="UOA6" s="231"/>
      <c r="UOB6" s="231"/>
      <c r="UOC6" s="231"/>
      <c r="UOD6" s="231"/>
      <c r="UOE6" s="231"/>
      <c r="UOF6" s="231"/>
      <c r="UOG6" s="231"/>
      <c r="UOH6" s="231"/>
      <c r="UOI6" s="231"/>
      <c r="UOJ6" s="231"/>
      <c r="UOK6" s="231"/>
      <c r="UOL6" s="231"/>
      <c r="UOM6" s="231"/>
      <c r="UON6" s="231"/>
      <c r="UOO6" s="231"/>
      <c r="UOP6" s="231"/>
      <c r="UOQ6" s="231"/>
      <c r="UOR6" s="231"/>
      <c r="UOS6" s="231"/>
      <c r="UOT6" s="231"/>
      <c r="UOU6" s="231"/>
      <c r="UOV6" s="231"/>
      <c r="UOW6" s="231"/>
      <c r="UOX6" s="231"/>
      <c r="UOY6" s="231"/>
      <c r="UOZ6" s="231"/>
      <c r="UPA6" s="231"/>
      <c r="UPB6" s="231"/>
      <c r="UPC6" s="231"/>
      <c r="UPD6" s="231"/>
      <c r="UPE6" s="231"/>
      <c r="UPF6" s="231"/>
      <c r="UPG6" s="231"/>
      <c r="UPH6" s="231"/>
      <c r="UPI6" s="231"/>
      <c r="UPJ6" s="231"/>
      <c r="UPK6" s="231"/>
      <c r="UPL6" s="231"/>
      <c r="UPM6" s="231"/>
      <c r="UPN6" s="231"/>
      <c r="UPO6" s="231"/>
      <c r="UPP6" s="231"/>
      <c r="UPQ6" s="231"/>
      <c r="UPR6" s="231"/>
      <c r="UPS6" s="231"/>
      <c r="UPT6" s="231"/>
      <c r="UPU6" s="231"/>
      <c r="UPV6" s="231"/>
      <c r="UPW6" s="231"/>
      <c r="UPX6" s="231"/>
      <c r="UPY6" s="231"/>
      <c r="UPZ6" s="231"/>
      <c r="UQA6" s="231"/>
      <c r="UQB6" s="231"/>
      <c r="UQC6" s="231"/>
      <c r="UQD6" s="231"/>
      <c r="UQE6" s="231"/>
      <c r="UQF6" s="231"/>
      <c r="UQG6" s="231"/>
      <c r="UQH6" s="231"/>
      <c r="UQI6" s="231"/>
      <c r="UQJ6" s="231"/>
      <c r="UQK6" s="231"/>
      <c r="UQL6" s="231"/>
      <c r="UQM6" s="231"/>
      <c r="UQN6" s="231"/>
      <c r="UQO6" s="231"/>
      <c r="UQP6" s="231"/>
      <c r="UQQ6" s="231"/>
      <c r="UQR6" s="231"/>
      <c r="UQS6" s="231"/>
      <c r="UQT6" s="231"/>
      <c r="UQU6" s="231"/>
      <c r="UQV6" s="231"/>
      <c r="UQW6" s="231"/>
      <c r="UQX6" s="231"/>
      <c r="UQY6" s="231"/>
      <c r="UQZ6" s="231"/>
      <c r="URA6" s="231"/>
      <c r="URB6" s="231"/>
      <c r="URC6" s="231"/>
      <c r="URD6" s="231"/>
      <c r="URE6" s="231"/>
      <c r="URF6" s="231"/>
      <c r="URG6" s="231"/>
      <c r="URH6" s="231"/>
      <c r="URI6" s="231"/>
      <c r="URJ6" s="231"/>
      <c r="URK6" s="231"/>
      <c r="URL6" s="231"/>
      <c r="URM6" s="231"/>
      <c r="URN6" s="231"/>
      <c r="URO6" s="231"/>
      <c r="URP6" s="231"/>
      <c r="URQ6" s="231"/>
      <c r="URR6" s="231"/>
      <c r="URS6" s="231"/>
      <c r="URT6" s="231"/>
      <c r="URU6" s="231"/>
      <c r="URV6" s="231"/>
      <c r="URW6" s="231"/>
      <c r="URX6" s="231"/>
      <c r="URY6" s="231"/>
      <c r="URZ6" s="231"/>
      <c r="USA6" s="231"/>
      <c r="USB6" s="231"/>
      <c r="USC6" s="231"/>
      <c r="USD6" s="231"/>
      <c r="USE6" s="231"/>
      <c r="USF6" s="231"/>
      <c r="USG6" s="231"/>
      <c r="USH6" s="231"/>
      <c r="USI6" s="231"/>
      <c r="USJ6" s="231"/>
      <c r="USK6" s="231"/>
      <c r="USL6" s="231"/>
      <c r="USM6" s="231"/>
      <c r="USN6" s="231"/>
      <c r="USO6" s="231"/>
      <c r="USP6" s="231"/>
      <c r="USQ6" s="231"/>
      <c r="USR6" s="231"/>
      <c r="USS6" s="231"/>
      <c r="UST6" s="231"/>
      <c r="USU6" s="231"/>
      <c r="USV6" s="231"/>
      <c r="USW6" s="231"/>
      <c r="USX6" s="231"/>
      <c r="USY6" s="231"/>
      <c r="USZ6" s="231"/>
      <c r="UTA6" s="231"/>
      <c r="UTB6" s="231"/>
      <c r="UTC6" s="231"/>
      <c r="UTD6" s="231"/>
      <c r="UTE6" s="231"/>
      <c r="UTF6" s="231"/>
      <c r="UTG6" s="231"/>
      <c r="UTH6" s="231"/>
      <c r="UTI6" s="231"/>
      <c r="UTJ6" s="231"/>
      <c r="UTK6" s="231"/>
      <c r="UTL6" s="231"/>
      <c r="UTM6" s="231"/>
      <c r="UTN6" s="231"/>
      <c r="UTO6" s="231"/>
      <c r="UTP6" s="231"/>
      <c r="UTQ6" s="231"/>
      <c r="UTR6" s="231"/>
      <c r="UTS6" s="231"/>
      <c r="UTT6" s="231"/>
      <c r="UTU6" s="231"/>
      <c r="UTV6" s="231"/>
      <c r="UTW6" s="231"/>
      <c r="UTX6" s="231"/>
      <c r="UTY6" s="231"/>
      <c r="UTZ6" s="231"/>
      <c r="UUA6" s="231"/>
      <c r="UUB6" s="231"/>
      <c r="UUC6" s="231"/>
      <c r="UUD6" s="231"/>
      <c r="UUE6" s="231"/>
      <c r="UUF6" s="231"/>
      <c r="UUG6" s="231"/>
      <c r="UUH6" s="231"/>
      <c r="UUI6" s="231"/>
      <c r="UUJ6" s="231"/>
      <c r="UUK6" s="231"/>
      <c r="UUL6" s="231"/>
      <c r="UUM6" s="231"/>
      <c r="UUN6" s="231"/>
      <c r="UUO6" s="231"/>
      <c r="UUP6" s="231"/>
      <c r="UUQ6" s="231"/>
      <c r="UUR6" s="231"/>
      <c r="UUS6" s="231"/>
      <c r="UUT6" s="231"/>
      <c r="UUU6" s="231"/>
      <c r="UUV6" s="231"/>
      <c r="UUW6" s="231"/>
      <c r="UUX6" s="231"/>
      <c r="UUY6" s="231"/>
      <c r="UUZ6" s="231"/>
      <c r="UVA6" s="231"/>
      <c r="UVB6" s="231"/>
      <c r="UVC6" s="231"/>
      <c r="UVD6" s="231"/>
      <c r="UVE6" s="231"/>
      <c r="UVF6" s="231"/>
      <c r="UVG6" s="231"/>
      <c r="UVH6" s="231"/>
      <c r="UVI6" s="231"/>
      <c r="UVJ6" s="231"/>
      <c r="UVK6" s="231"/>
      <c r="UVL6" s="231"/>
      <c r="UVM6" s="231"/>
      <c r="UVN6" s="231"/>
      <c r="UVO6" s="231"/>
      <c r="UVP6" s="231"/>
      <c r="UVQ6" s="231"/>
      <c r="UVR6" s="231"/>
      <c r="UVS6" s="231"/>
      <c r="UVT6" s="231"/>
      <c r="UVU6" s="231"/>
      <c r="UVV6" s="231"/>
      <c r="UVW6" s="231"/>
      <c r="UVX6" s="231"/>
      <c r="UVY6" s="231"/>
      <c r="UVZ6" s="231"/>
      <c r="UWA6" s="231"/>
      <c r="UWB6" s="231"/>
      <c r="UWC6" s="231"/>
      <c r="UWD6" s="231"/>
      <c r="UWE6" s="231"/>
      <c r="UWF6" s="231"/>
      <c r="UWG6" s="231"/>
      <c r="UWH6" s="231"/>
      <c r="UWI6" s="231"/>
      <c r="UWJ6" s="231"/>
      <c r="UWK6" s="231"/>
      <c r="UWL6" s="231"/>
      <c r="UWM6" s="231"/>
      <c r="UWN6" s="231"/>
      <c r="UWO6" s="231"/>
      <c r="UWP6" s="231"/>
      <c r="UWQ6" s="231"/>
      <c r="UWR6" s="231"/>
      <c r="UWS6" s="231"/>
      <c r="UWT6" s="231"/>
      <c r="UWU6" s="231"/>
      <c r="UWV6" s="231"/>
      <c r="UWW6" s="231"/>
      <c r="UWX6" s="231"/>
      <c r="UWY6" s="231"/>
      <c r="UWZ6" s="231"/>
      <c r="UXA6" s="231"/>
      <c r="UXB6" s="231"/>
      <c r="UXC6" s="231"/>
      <c r="UXD6" s="231"/>
      <c r="UXE6" s="231"/>
      <c r="UXF6" s="231"/>
      <c r="UXG6" s="231"/>
      <c r="UXH6" s="231"/>
      <c r="UXI6" s="231"/>
      <c r="UXJ6" s="231"/>
      <c r="UXK6" s="231"/>
      <c r="UXL6" s="231"/>
      <c r="UXM6" s="231"/>
      <c r="UXN6" s="231"/>
      <c r="UXO6" s="231"/>
      <c r="UXP6" s="231"/>
      <c r="UXQ6" s="231"/>
      <c r="UXR6" s="231"/>
      <c r="UXS6" s="231"/>
      <c r="UXT6" s="231"/>
      <c r="UXU6" s="231"/>
      <c r="UXV6" s="231"/>
      <c r="UXW6" s="231"/>
      <c r="UXX6" s="231"/>
      <c r="UXY6" s="231"/>
      <c r="UXZ6" s="231"/>
      <c r="UYA6" s="231"/>
      <c r="UYB6" s="231"/>
      <c r="UYC6" s="231"/>
      <c r="UYD6" s="231"/>
      <c r="UYE6" s="231"/>
      <c r="UYF6" s="231"/>
      <c r="UYG6" s="231"/>
      <c r="UYH6" s="231"/>
      <c r="UYI6" s="231"/>
      <c r="UYJ6" s="231"/>
      <c r="UYK6" s="231"/>
      <c r="UYL6" s="231"/>
      <c r="UYM6" s="231"/>
      <c r="UYN6" s="231"/>
      <c r="UYO6" s="231"/>
      <c r="UYP6" s="231"/>
      <c r="UYQ6" s="231"/>
      <c r="UYR6" s="231"/>
      <c r="UYS6" s="231"/>
      <c r="UYT6" s="231"/>
      <c r="UYU6" s="231"/>
      <c r="UYV6" s="231"/>
      <c r="UYW6" s="231"/>
      <c r="UYX6" s="231"/>
      <c r="UYY6" s="231"/>
      <c r="UYZ6" s="231"/>
      <c r="UZA6" s="231"/>
      <c r="UZB6" s="231"/>
      <c r="UZC6" s="231"/>
      <c r="UZD6" s="231"/>
      <c r="UZE6" s="231"/>
      <c r="UZF6" s="231"/>
      <c r="UZG6" s="231"/>
      <c r="UZH6" s="231"/>
      <c r="UZI6" s="231"/>
      <c r="UZJ6" s="231"/>
      <c r="UZK6" s="231"/>
      <c r="UZL6" s="231"/>
      <c r="UZM6" s="231"/>
      <c r="UZN6" s="231"/>
      <c r="UZO6" s="231"/>
      <c r="UZP6" s="231"/>
      <c r="UZQ6" s="231"/>
      <c r="UZR6" s="231"/>
      <c r="UZS6" s="231"/>
      <c r="UZT6" s="231"/>
      <c r="UZU6" s="231"/>
      <c r="UZV6" s="231"/>
      <c r="UZW6" s="231"/>
      <c r="UZX6" s="231"/>
      <c r="UZY6" s="231"/>
      <c r="UZZ6" s="231"/>
      <c r="VAA6" s="231"/>
      <c r="VAB6" s="231"/>
      <c r="VAC6" s="231"/>
      <c r="VAD6" s="231"/>
      <c r="VAE6" s="231"/>
      <c r="VAF6" s="231"/>
      <c r="VAG6" s="231"/>
      <c r="VAH6" s="231"/>
      <c r="VAI6" s="231"/>
      <c r="VAJ6" s="231"/>
      <c r="VAK6" s="231"/>
      <c r="VAL6" s="231"/>
      <c r="VAM6" s="231"/>
      <c r="VAN6" s="231"/>
      <c r="VAO6" s="231"/>
      <c r="VAP6" s="231"/>
      <c r="VAQ6" s="231"/>
      <c r="VAR6" s="231"/>
      <c r="VAS6" s="231"/>
      <c r="VAT6" s="231"/>
      <c r="VAU6" s="231"/>
      <c r="VAV6" s="231"/>
      <c r="VAW6" s="231"/>
      <c r="VAX6" s="231"/>
      <c r="VAY6" s="231"/>
      <c r="VAZ6" s="231"/>
      <c r="VBA6" s="231"/>
      <c r="VBB6" s="231"/>
      <c r="VBC6" s="231"/>
      <c r="VBD6" s="231"/>
      <c r="VBE6" s="231"/>
      <c r="VBF6" s="231"/>
      <c r="VBG6" s="231"/>
      <c r="VBH6" s="231"/>
      <c r="VBI6" s="231"/>
      <c r="VBJ6" s="231"/>
      <c r="VBK6" s="231"/>
      <c r="VBL6" s="231"/>
      <c r="VBM6" s="231"/>
      <c r="VBN6" s="231"/>
      <c r="VBO6" s="231"/>
      <c r="VBP6" s="231"/>
      <c r="VBQ6" s="231"/>
      <c r="VBR6" s="231"/>
      <c r="VBS6" s="231"/>
      <c r="VBT6" s="231"/>
      <c r="VBU6" s="231"/>
      <c r="VBV6" s="231"/>
      <c r="VBW6" s="231"/>
      <c r="VBX6" s="231"/>
      <c r="VBY6" s="231"/>
      <c r="VBZ6" s="231"/>
      <c r="VCA6" s="231"/>
      <c r="VCB6" s="231"/>
      <c r="VCC6" s="231"/>
      <c r="VCD6" s="231"/>
      <c r="VCE6" s="231"/>
      <c r="VCF6" s="231"/>
      <c r="VCG6" s="231"/>
      <c r="VCH6" s="231"/>
      <c r="VCI6" s="231"/>
      <c r="VCJ6" s="231"/>
      <c r="VCK6" s="231"/>
      <c r="VCL6" s="231"/>
      <c r="VCM6" s="231"/>
      <c r="VCN6" s="231"/>
      <c r="VCO6" s="231"/>
      <c r="VCP6" s="231"/>
      <c r="VCQ6" s="231"/>
      <c r="VCR6" s="231"/>
      <c r="VCS6" s="231"/>
      <c r="VCT6" s="231"/>
      <c r="VCU6" s="231"/>
      <c r="VCV6" s="231"/>
      <c r="VCW6" s="231"/>
      <c r="VCX6" s="231"/>
      <c r="VCY6" s="231"/>
      <c r="VCZ6" s="231"/>
      <c r="VDA6" s="231"/>
      <c r="VDB6" s="231"/>
      <c r="VDC6" s="231"/>
      <c r="VDD6" s="231"/>
      <c r="VDE6" s="231"/>
      <c r="VDF6" s="231"/>
      <c r="VDG6" s="231"/>
      <c r="VDH6" s="231"/>
      <c r="VDI6" s="231"/>
      <c r="VDJ6" s="231"/>
      <c r="VDK6" s="231"/>
      <c r="VDL6" s="231"/>
      <c r="VDM6" s="231"/>
      <c r="VDN6" s="231"/>
      <c r="VDO6" s="231"/>
      <c r="VDP6" s="231"/>
      <c r="VDQ6" s="231"/>
      <c r="VDR6" s="231"/>
      <c r="VDS6" s="231"/>
      <c r="VDT6" s="231"/>
      <c r="VDU6" s="231"/>
      <c r="VDV6" s="231"/>
      <c r="VDW6" s="231"/>
      <c r="VDX6" s="231"/>
      <c r="VDY6" s="231"/>
      <c r="VDZ6" s="231"/>
      <c r="VEA6" s="231"/>
      <c r="VEB6" s="231"/>
      <c r="VEC6" s="231"/>
      <c r="VED6" s="231"/>
      <c r="VEE6" s="231"/>
      <c r="VEF6" s="231"/>
      <c r="VEG6" s="231"/>
      <c r="VEH6" s="231"/>
      <c r="VEI6" s="231"/>
      <c r="VEJ6" s="231"/>
      <c r="VEK6" s="231"/>
      <c r="VEL6" s="231"/>
      <c r="VEM6" s="231"/>
      <c r="VEN6" s="231"/>
      <c r="VEO6" s="231"/>
      <c r="VEP6" s="231"/>
      <c r="VEQ6" s="231"/>
      <c r="VER6" s="231"/>
      <c r="VES6" s="231"/>
      <c r="VET6" s="231"/>
      <c r="VEU6" s="231"/>
      <c r="VEV6" s="231"/>
      <c r="VEW6" s="231"/>
      <c r="VEX6" s="231"/>
      <c r="VEY6" s="231"/>
      <c r="VEZ6" s="231"/>
      <c r="VFA6" s="231"/>
      <c r="VFB6" s="231"/>
      <c r="VFC6" s="231"/>
      <c r="VFD6" s="231"/>
      <c r="VFE6" s="231"/>
      <c r="VFF6" s="231"/>
      <c r="VFG6" s="231"/>
      <c r="VFH6" s="231"/>
      <c r="VFI6" s="231"/>
      <c r="VFJ6" s="231"/>
      <c r="VFK6" s="231"/>
      <c r="VFL6" s="231"/>
      <c r="VFM6" s="231"/>
      <c r="VFN6" s="231"/>
      <c r="VFO6" s="231"/>
      <c r="VFP6" s="231"/>
      <c r="VFQ6" s="231"/>
      <c r="VFR6" s="231"/>
      <c r="VFS6" s="231"/>
      <c r="VFT6" s="231"/>
      <c r="VFU6" s="231"/>
      <c r="VFV6" s="231"/>
      <c r="VFW6" s="231"/>
      <c r="VFX6" s="231"/>
      <c r="VFY6" s="231"/>
      <c r="VFZ6" s="231"/>
      <c r="VGA6" s="231"/>
      <c r="VGB6" s="231"/>
      <c r="VGC6" s="231"/>
      <c r="VGD6" s="231"/>
      <c r="VGE6" s="231"/>
      <c r="VGF6" s="231"/>
      <c r="VGG6" s="231"/>
      <c r="VGH6" s="231"/>
      <c r="VGI6" s="231"/>
      <c r="VGJ6" s="231"/>
      <c r="VGK6" s="231"/>
      <c r="VGL6" s="231"/>
      <c r="VGM6" s="231"/>
      <c r="VGN6" s="231"/>
      <c r="VGO6" s="231"/>
      <c r="VGP6" s="231"/>
      <c r="VGQ6" s="231"/>
      <c r="VGR6" s="231"/>
      <c r="VGS6" s="231"/>
      <c r="VGT6" s="231"/>
      <c r="VGU6" s="231"/>
      <c r="VGV6" s="231"/>
      <c r="VGW6" s="231"/>
      <c r="VGX6" s="231"/>
      <c r="VGY6" s="231"/>
      <c r="VGZ6" s="231"/>
      <c r="VHA6" s="231"/>
      <c r="VHB6" s="231"/>
      <c r="VHC6" s="231"/>
      <c r="VHD6" s="231"/>
      <c r="VHE6" s="231"/>
      <c r="VHF6" s="231"/>
      <c r="VHG6" s="231"/>
      <c r="VHH6" s="231"/>
      <c r="VHI6" s="231"/>
      <c r="VHJ6" s="231"/>
      <c r="VHK6" s="231"/>
      <c r="VHL6" s="231"/>
      <c r="VHM6" s="231"/>
      <c r="VHN6" s="231"/>
      <c r="VHO6" s="231"/>
      <c r="VHP6" s="231"/>
      <c r="VHQ6" s="231"/>
      <c r="VHR6" s="231"/>
      <c r="VHS6" s="231"/>
      <c r="VHT6" s="231"/>
      <c r="VHU6" s="231"/>
      <c r="VHV6" s="231"/>
      <c r="VHW6" s="231"/>
      <c r="VHX6" s="231"/>
      <c r="VHY6" s="231"/>
      <c r="VHZ6" s="231"/>
      <c r="VIA6" s="231"/>
      <c r="VIB6" s="231"/>
      <c r="VIC6" s="231"/>
      <c r="VID6" s="231"/>
      <c r="VIE6" s="231"/>
      <c r="VIF6" s="231"/>
      <c r="VIG6" s="231"/>
      <c r="VIH6" s="231"/>
      <c r="VII6" s="231"/>
      <c r="VIJ6" s="231"/>
      <c r="VIK6" s="231"/>
      <c r="VIL6" s="231"/>
      <c r="VIM6" s="231"/>
      <c r="VIN6" s="231"/>
      <c r="VIO6" s="231"/>
      <c r="VIP6" s="231"/>
      <c r="VIQ6" s="231"/>
      <c r="VIR6" s="231"/>
      <c r="VIS6" s="231"/>
      <c r="VIT6" s="231"/>
      <c r="VIU6" s="231"/>
      <c r="VIV6" s="231"/>
      <c r="VIW6" s="231"/>
      <c r="VIX6" s="231"/>
      <c r="VIY6" s="231"/>
      <c r="VIZ6" s="231"/>
      <c r="VJA6" s="231"/>
      <c r="VJB6" s="231"/>
      <c r="VJC6" s="231"/>
      <c r="VJD6" s="231"/>
      <c r="VJE6" s="231"/>
      <c r="VJF6" s="231"/>
      <c r="VJG6" s="231"/>
      <c r="VJH6" s="231"/>
      <c r="VJI6" s="231"/>
      <c r="VJJ6" s="231"/>
      <c r="VJK6" s="231"/>
      <c r="VJL6" s="231"/>
      <c r="VJM6" s="231"/>
      <c r="VJN6" s="231"/>
      <c r="VJO6" s="231"/>
      <c r="VJP6" s="231"/>
      <c r="VJQ6" s="231"/>
      <c r="VJR6" s="231"/>
      <c r="VJS6" s="231"/>
      <c r="VJT6" s="231"/>
      <c r="VJU6" s="231"/>
      <c r="VJV6" s="231"/>
      <c r="VJW6" s="231"/>
      <c r="VJX6" s="231"/>
      <c r="VJY6" s="231"/>
      <c r="VJZ6" s="231"/>
      <c r="VKA6" s="231"/>
      <c r="VKB6" s="231"/>
      <c r="VKC6" s="231"/>
      <c r="VKD6" s="231"/>
      <c r="VKE6" s="231"/>
      <c r="VKF6" s="231"/>
      <c r="VKG6" s="231"/>
      <c r="VKH6" s="231"/>
      <c r="VKI6" s="231"/>
      <c r="VKJ6" s="231"/>
      <c r="VKK6" s="231"/>
      <c r="VKL6" s="231"/>
      <c r="VKM6" s="231"/>
      <c r="VKN6" s="231"/>
      <c r="VKO6" s="231"/>
      <c r="VKP6" s="231"/>
      <c r="VKQ6" s="231"/>
      <c r="VKR6" s="231"/>
      <c r="VKS6" s="231"/>
      <c r="VKT6" s="231"/>
      <c r="VKU6" s="231"/>
      <c r="VKV6" s="231"/>
      <c r="VKW6" s="231"/>
      <c r="VKX6" s="231"/>
      <c r="VKY6" s="231"/>
      <c r="VKZ6" s="231"/>
      <c r="VLA6" s="231"/>
      <c r="VLB6" s="231"/>
      <c r="VLC6" s="231"/>
      <c r="VLD6" s="231"/>
      <c r="VLE6" s="231"/>
      <c r="VLF6" s="231"/>
      <c r="VLG6" s="231"/>
      <c r="VLH6" s="231"/>
      <c r="VLI6" s="231"/>
      <c r="VLJ6" s="231"/>
      <c r="VLK6" s="231"/>
      <c r="VLL6" s="231"/>
      <c r="VLM6" s="231"/>
      <c r="VLN6" s="231"/>
      <c r="VLO6" s="231"/>
      <c r="VLP6" s="231"/>
      <c r="VLQ6" s="231"/>
      <c r="VLR6" s="231"/>
      <c r="VLS6" s="231"/>
      <c r="VLT6" s="231"/>
      <c r="VLU6" s="231"/>
      <c r="VLV6" s="231"/>
      <c r="VLW6" s="231"/>
      <c r="VLX6" s="231"/>
      <c r="VLY6" s="231"/>
      <c r="VLZ6" s="231"/>
      <c r="VMA6" s="231"/>
      <c r="VMB6" s="231"/>
      <c r="VMC6" s="231"/>
      <c r="VMD6" s="231"/>
      <c r="VME6" s="231"/>
      <c r="VMF6" s="231"/>
      <c r="VMG6" s="231"/>
      <c r="VMH6" s="231"/>
      <c r="VMI6" s="231"/>
      <c r="VMJ6" s="231"/>
      <c r="VMK6" s="231"/>
      <c r="VML6" s="231"/>
      <c r="VMM6" s="231"/>
      <c r="VMN6" s="231"/>
      <c r="VMO6" s="231"/>
      <c r="VMP6" s="231"/>
      <c r="VMQ6" s="231"/>
      <c r="VMR6" s="231"/>
      <c r="VMS6" s="231"/>
      <c r="VMT6" s="231"/>
      <c r="VMU6" s="231"/>
      <c r="VMV6" s="231"/>
      <c r="VMW6" s="231"/>
      <c r="VMX6" s="231"/>
      <c r="VMY6" s="231"/>
      <c r="VMZ6" s="231"/>
      <c r="VNA6" s="231"/>
      <c r="VNB6" s="231"/>
      <c r="VNC6" s="231"/>
      <c r="VND6" s="231"/>
      <c r="VNE6" s="231"/>
      <c r="VNF6" s="231"/>
      <c r="VNG6" s="231"/>
      <c r="VNH6" s="231"/>
      <c r="VNI6" s="231"/>
      <c r="VNJ6" s="231"/>
      <c r="VNK6" s="231"/>
      <c r="VNL6" s="231"/>
      <c r="VNM6" s="231"/>
      <c r="VNN6" s="231"/>
      <c r="VNO6" s="231"/>
      <c r="VNP6" s="231"/>
      <c r="VNQ6" s="231"/>
      <c r="VNR6" s="231"/>
      <c r="VNS6" s="231"/>
      <c r="VNT6" s="231"/>
      <c r="VNU6" s="231"/>
      <c r="VNV6" s="231"/>
      <c r="VNW6" s="231"/>
      <c r="VNX6" s="231"/>
      <c r="VNY6" s="231"/>
      <c r="VNZ6" s="231"/>
      <c r="VOA6" s="231"/>
      <c r="VOB6" s="231"/>
      <c r="VOC6" s="231"/>
      <c r="VOD6" s="231"/>
      <c r="VOE6" s="231"/>
      <c r="VOF6" s="231"/>
      <c r="VOG6" s="231"/>
      <c r="VOH6" s="231"/>
      <c r="VOI6" s="231"/>
      <c r="VOJ6" s="231"/>
      <c r="VOK6" s="231"/>
      <c r="VOL6" s="231"/>
      <c r="VOM6" s="231"/>
      <c r="VON6" s="231"/>
      <c r="VOO6" s="231"/>
      <c r="VOP6" s="231"/>
      <c r="VOQ6" s="231"/>
      <c r="VOR6" s="231"/>
      <c r="VOS6" s="231"/>
      <c r="VOT6" s="231"/>
      <c r="VOU6" s="231"/>
      <c r="VOV6" s="231"/>
      <c r="VOW6" s="231"/>
      <c r="VOX6" s="231"/>
      <c r="VOY6" s="231"/>
      <c r="VOZ6" s="231"/>
      <c r="VPA6" s="231"/>
      <c r="VPB6" s="231"/>
      <c r="VPC6" s="231"/>
      <c r="VPD6" s="231"/>
      <c r="VPE6" s="231"/>
      <c r="VPF6" s="231"/>
      <c r="VPG6" s="231"/>
      <c r="VPH6" s="231"/>
      <c r="VPI6" s="231"/>
      <c r="VPJ6" s="231"/>
      <c r="VPK6" s="231"/>
      <c r="VPL6" s="231"/>
      <c r="VPM6" s="231"/>
      <c r="VPN6" s="231"/>
      <c r="VPO6" s="231"/>
      <c r="VPP6" s="231"/>
      <c r="VPQ6" s="231"/>
      <c r="VPR6" s="231"/>
      <c r="VPS6" s="231"/>
      <c r="VPT6" s="231"/>
      <c r="VPU6" s="231"/>
      <c r="VPV6" s="231"/>
      <c r="VPW6" s="231"/>
      <c r="VPX6" s="231"/>
      <c r="VPY6" s="231"/>
      <c r="VPZ6" s="231"/>
      <c r="VQA6" s="231"/>
      <c r="VQB6" s="231"/>
      <c r="VQC6" s="231"/>
      <c r="VQD6" s="231"/>
      <c r="VQE6" s="231"/>
      <c r="VQF6" s="231"/>
      <c r="VQG6" s="231"/>
      <c r="VQH6" s="231"/>
      <c r="VQI6" s="231"/>
      <c r="VQJ6" s="231"/>
      <c r="VQK6" s="231"/>
      <c r="VQL6" s="231"/>
      <c r="VQM6" s="231"/>
      <c r="VQN6" s="231"/>
      <c r="VQO6" s="231"/>
      <c r="VQP6" s="231"/>
      <c r="VQQ6" s="231"/>
      <c r="VQR6" s="231"/>
      <c r="VQS6" s="231"/>
      <c r="VQT6" s="231"/>
      <c r="VQU6" s="231"/>
      <c r="VQV6" s="231"/>
      <c r="VQW6" s="231"/>
      <c r="VQX6" s="231"/>
      <c r="VQY6" s="231"/>
      <c r="VQZ6" s="231"/>
      <c r="VRA6" s="231"/>
      <c r="VRB6" s="231"/>
      <c r="VRC6" s="231"/>
      <c r="VRD6" s="231"/>
      <c r="VRE6" s="231"/>
      <c r="VRF6" s="231"/>
      <c r="VRG6" s="231"/>
      <c r="VRH6" s="231"/>
      <c r="VRI6" s="231"/>
      <c r="VRJ6" s="231"/>
      <c r="VRK6" s="231"/>
      <c r="VRL6" s="231"/>
      <c r="VRM6" s="231"/>
      <c r="VRN6" s="231"/>
      <c r="VRO6" s="231"/>
      <c r="VRP6" s="231"/>
      <c r="VRQ6" s="231"/>
      <c r="VRR6" s="231"/>
      <c r="VRS6" s="231"/>
      <c r="VRT6" s="231"/>
      <c r="VRU6" s="231"/>
      <c r="VRV6" s="231"/>
      <c r="VRW6" s="231"/>
      <c r="VRX6" s="231"/>
      <c r="VRY6" s="231"/>
      <c r="VRZ6" s="231"/>
      <c r="VSA6" s="231"/>
      <c r="VSB6" s="231"/>
      <c r="VSC6" s="231"/>
      <c r="VSD6" s="231"/>
      <c r="VSE6" s="231"/>
      <c r="VSF6" s="231"/>
      <c r="VSG6" s="231"/>
      <c r="VSH6" s="231"/>
      <c r="VSI6" s="231"/>
      <c r="VSJ6" s="231"/>
      <c r="VSK6" s="231"/>
      <c r="VSL6" s="231"/>
      <c r="VSM6" s="231"/>
      <c r="VSN6" s="231"/>
      <c r="VSO6" s="231"/>
      <c r="VSP6" s="231"/>
      <c r="VSQ6" s="231"/>
      <c r="VSR6" s="231"/>
      <c r="VSS6" s="231"/>
      <c r="VST6" s="231"/>
      <c r="VSU6" s="231"/>
      <c r="VSV6" s="231"/>
      <c r="VSW6" s="231"/>
      <c r="VSX6" s="231"/>
      <c r="VSY6" s="231"/>
      <c r="VSZ6" s="231"/>
      <c r="VTA6" s="231"/>
      <c r="VTB6" s="231"/>
      <c r="VTC6" s="231"/>
      <c r="VTD6" s="231"/>
      <c r="VTE6" s="231"/>
      <c r="VTF6" s="231"/>
      <c r="VTG6" s="231"/>
      <c r="VTH6" s="231"/>
      <c r="VTI6" s="231"/>
      <c r="VTJ6" s="231"/>
      <c r="VTK6" s="231"/>
      <c r="VTL6" s="231"/>
      <c r="VTM6" s="231"/>
      <c r="VTN6" s="231"/>
      <c r="VTO6" s="231"/>
      <c r="VTP6" s="231"/>
      <c r="VTQ6" s="231"/>
      <c r="VTR6" s="231"/>
      <c r="VTS6" s="231"/>
      <c r="VTT6" s="231"/>
      <c r="VTU6" s="231"/>
      <c r="VTV6" s="231"/>
      <c r="VTW6" s="231"/>
      <c r="VTX6" s="231"/>
      <c r="VTY6" s="231"/>
      <c r="VTZ6" s="231"/>
      <c r="VUA6" s="231"/>
      <c r="VUB6" s="231"/>
      <c r="VUC6" s="231"/>
      <c r="VUD6" s="231"/>
      <c r="VUE6" s="231"/>
      <c r="VUF6" s="231"/>
      <c r="VUG6" s="231"/>
      <c r="VUH6" s="231"/>
      <c r="VUI6" s="231"/>
      <c r="VUJ6" s="231"/>
      <c r="VUK6" s="231"/>
      <c r="VUL6" s="231"/>
      <c r="VUM6" s="231"/>
      <c r="VUN6" s="231"/>
      <c r="VUO6" s="231"/>
      <c r="VUP6" s="231"/>
      <c r="VUQ6" s="231"/>
      <c r="VUR6" s="231"/>
      <c r="VUS6" s="231"/>
      <c r="VUT6" s="231"/>
      <c r="VUU6" s="231"/>
      <c r="VUV6" s="231"/>
      <c r="VUW6" s="231"/>
      <c r="VUX6" s="231"/>
      <c r="VUY6" s="231"/>
      <c r="VUZ6" s="231"/>
      <c r="VVA6" s="231"/>
      <c r="VVB6" s="231"/>
      <c r="VVC6" s="231"/>
      <c r="VVD6" s="231"/>
      <c r="VVE6" s="231"/>
      <c r="VVF6" s="231"/>
      <c r="VVG6" s="231"/>
      <c r="VVH6" s="231"/>
      <c r="VVI6" s="231"/>
      <c r="VVJ6" s="231"/>
      <c r="VVK6" s="231"/>
      <c r="VVL6" s="231"/>
      <c r="VVM6" s="231"/>
      <c r="VVN6" s="231"/>
      <c r="VVO6" s="231"/>
      <c r="VVP6" s="231"/>
      <c r="VVQ6" s="231"/>
      <c r="VVR6" s="231"/>
      <c r="VVS6" s="231"/>
      <c r="VVT6" s="231"/>
      <c r="VVU6" s="231"/>
      <c r="VVV6" s="231"/>
      <c r="VVW6" s="231"/>
      <c r="VVX6" s="231"/>
      <c r="VVY6" s="231"/>
      <c r="VVZ6" s="231"/>
      <c r="VWA6" s="231"/>
      <c r="VWB6" s="231"/>
      <c r="VWC6" s="231"/>
      <c r="VWD6" s="231"/>
      <c r="VWE6" s="231"/>
      <c r="VWF6" s="231"/>
      <c r="VWG6" s="231"/>
      <c r="VWH6" s="231"/>
      <c r="VWI6" s="231"/>
      <c r="VWJ6" s="231"/>
      <c r="VWK6" s="231"/>
      <c r="VWL6" s="231"/>
      <c r="VWM6" s="231"/>
      <c r="VWN6" s="231"/>
      <c r="VWO6" s="231"/>
      <c r="VWP6" s="231"/>
      <c r="VWQ6" s="231"/>
      <c r="VWR6" s="231"/>
      <c r="VWS6" s="231"/>
      <c r="VWT6" s="231"/>
      <c r="VWU6" s="231"/>
      <c r="VWV6" s="231"/>
      <c r="VWW6" s="231"/>
      <c r="VWX6" s="231"/>
      <c r="VWY6" s="231"/>
      <c r="VWZ6" s="231"/>
      <c r="VXA6" s="231"/>
      <c r="VXB6" s="231"/>
      <c r="VXC6" s="231"/>
      <c r="VXD6" s="231"/>
      <c r="VXE6" s="231"/>
      <c r="VXF6" s="231"/>
      <c r="VXG6" s="231"/>
      <c r="VXH6" s="231"/>
      <c r="VXI6" s="231"/>
      <c r="VXJ6" s="231"/>
      <c r="VXK6" s="231"/>
      <c r="VXL6" s="231"/>
      <c r="VXM6" s="231"/>
      <c r="VXN6" s="231"/>
      <c r="VXO6" s="231"/>
      <c r="VXP6" s="231"/>
      <c r="VXQ6" s="231"/>
      <c r="VXR6" s="231"/>
      <c r="VXS6" s="231"/>
      <c r="VXT6" s="231"/>
      <c r="VXU6" s="231"/>
      <c r="VXV6" s="231"/>
      <c r="VXW6" s="231"/>
      <c r="VXX6" s="231"/>
      <c r="VXY6" s="231"/>
      <c r="VXZ6" s="231"/>
      <c r="VYA6" s="231"/>
      <c r="VYB6" s="231"/>
      <c r="VYC6" s="231"/>
      <c r="VYD6" s="231"/>
      <c r="VYE6" s="231"/>
      <c r="VYF6" s="231"/>
      <c r="VYG6" s="231"/>
      <c r="VYH6" s="231"/>
      <c r="VYI6" s="231"/>
      <c r="VYJ6" s="231"/>
      <c r="VYK6" s="231"/>
      <c r="VYL6" s="231"/>
      <c r="VYM6" s="231"/>
      <c r="VYN6" s="231"/>
      <c r="VYO6" s="231"/>
      <c r="VYP6" s="231"/>
      <c r="VYQ6" s="231"/>
      <c r="VYR6" s="231"/>
      <c r="VYS6" s="231"/>
      <c r="VYT6" s="231"/>
      <c r="VYU6" s="231"/>
      <c r="VYV6" s="231"/>
      <c r="VYW6" s="231"/>
      <c r="VYX6" s="231"/>
      <c r="VYY6" s="231"/>
      <c r="VYZ6" s="231"/>
      <c r="VZA6" s="231"/>
      <c r="VZB6" s="231"/>
      <c r="VZC6" s="231"/>
      <c r="VZD6" s="231"/>
      <c r="VZE6" s="231"/>
      <c r="VZF6" s="231"/>
      <c r="VZG6" s="231"/>
      <c r="VZH6" s="231"/>
      <c r="VZI6" s="231"/>
      <c r="VZJ6" s="231"/>
      <c r="VZK6" s="231"/>
      <c r="VZL6" s="231"/>
      <c r="VZM6" s="231"/>
      <c r="VZN6" s="231"/>
      <c r="VZO6" s="231"/>
      <c r="VZP6" s="231"/>
      <c r="VZQ6" s="231"/>
      <c r="VZR6" s="231"/>
      <c r="VZS6" s="231"/>
      <c r="VZT6" s="231"/>
      <c r="VZU6" s="231"/>
      <c r="VZV6" s="231"/>
      <c r="VZW6" s="231"/>
      <c r="VZX6" s="231"/>
      <c r="VZY6" s="231"/>
      <c r="VZZ6" s="231"/>
      <c r="WAA6" s="231"/>
      <c r="WAB6" s="231"/>
      <c r="WAC6" s="231"/>
      <c r="WAD6" s="231"/>
      <c r="WAE6" s="231"/>
      <c r="WAF6" s="231"/>
      <c r="WAG6" s="231"/>
      <c r="WAH6" s="231"/>
      <c r="WAI6" s="231"/>
      <c r="WAJ6" s="231"/>
      <c r="WAK6" s="231"/>
      <c r="WAL6" s="231"/>
      <c r="WAM6" s="231"/>
      <c r="WAN6" s="231"/>
      <c r="WAO6" s="231"/>
      <c r="WAP6" s="231"/>
      <c r="WAQ6" s="231"/>
      <c r="WAR6" s="231"/>
      <c r="WAS6" s="231"/>
      <c r="WAT6" s="231"/>
      <c r="WAU6" s="231"/>
      <c r="WAV6" s="231"/>
      <c r="WAW6" s="231"/>
      <c r="WAX6" s="231"/>
      <c r="WAY6" s="231"/>
      <c r="WAZ6" s="231"/>
      <c r="WBA6" s="231"/>
      <c r="WBB6" s="231"/>
      <c r="WBC6" s="231"/>
      <c r="WBD6" s="231"/>
      <c r="WBE6" s="231"/>
      <c r="WBF6" s="231"/>
      <c r="WBG6" s="231"/>
      <c r="WBH6" s="231"/>
      <c r="WBI6" s="231"/>
      <c r="WBJ6" s="231"/>
      <c r="WBK6" s="231"/>
      <c r="WBL6" s="231"/>
      <c r="WBM6" s="231"/>
      <c r="WBN6" s="231"/>
      <c r="WBO6" s="231"/>
      <c r="WBP6" s="231"/>
      <c r="WBQ6" s="231"/>
      <c r="WBR6" s="231"/>
      <c r="WBS6" s="231"/>
      <c r="WBT6" s="231"/>
      <c r="WBU6" s="231"/>
      <c r="WBV6" s="231"/>
      <c r="WBW6" s="231"/>
      <c r="WBX6" s="231"/>
      <c r="WBY6" s="231"/>
      <c r="WBZ6" s="231"/>
      <c r="WCA6" s="231"/>
      <c r="WCB6" s="231"/>
      <c r="WCC6" s="231"/>
      <c r="WCD6" s="231"/>
      <c r="WCE6" s="231"/>
      <c r="WCF6" s="231"/>
      <c r="WCG6" s="231"/>
      <c r="WCH6" s="231"/>
      <c r="WCI6" s="231"/>
      <c r="WCJ6" s="231"/>
      <c r="WCK6" s="231"/>
      <c r="WCL6" s="231"/>
      <c r="WCM6" s="231"/>
      <c r="WCN6" s="231"/>
      <c r="WCO6" s="231"/>
      <c r="WCP6" s="231"/>
      <c r="WCQ6" s="231"/>
      <c r="WCR6" s="231"/>
      <c r="WCS6" s="231"/>
      <c r="WCT6" s="231"/>
      <c r="WCU6" s="231"/>
      <c r="WCV6" s="231"/>
      <c r="WCW6" s="231"/>
      <c r="WCX6" s="231"/>
      <c r="WCY6" s="231"/>
      <c r="WCZ6" s="231"/>
      <c r="WDA6" s="231"/>
      <c r="WDB6" s="231"/>
      <c r="WDC6" s="231"/>
      <c r="WDD6" s="231"/>
      <c r="WDE6" s="231"/>
      <c r="WDF6" s="231"/>
      <c r="WDG6" s="231"/>
      <c r="WDH6" s="231"/>
      <c r="WDI6" s="231"/>
      <c r="WDJ6" s="231"/>
      <c r="WDK6" s="231"/>
      <c r="WDL6" s="231"/>
      <c r="WDM6" s="231"/>
      <c r="WDN6" s="231"/>
      <c r="WDO6" s="231"/>
      <c r="WDP6" s="231"/>
      <c r="WDQ6" s="231"/>
      <c r="WDR6" s="231"/>
      <c r="WDS6" s="231"/>
      <c r="WDT6" s="231"/>
      <c r="WDU6" s="231"/>
      <c r="WDV6" s="231"/>
      <c r="WDW6" s="231"/>
      <c r="WDX6" s="231"/>
      <c r="WDY6" s="231"/>
      <c r="WDZ6" s="231"/>
      <c r="WEA6" s="231"/>
      <c r="WEB6" s="231"/>
      <c r="WEC6" s="231"/>
      <c r="WED6" s="231"/>
      <c r="WEE6" s="231"/>
      <c r="WEF6" s="231"/>
      <c r="WEG6" s="231"/>
      <c r="WEH6" s="231"/>
      <c r="WEI6" s="231"/>
      <c r="WEJ6" s="231"/>
      <c r="WEK6" s="231"/>
      <c r="WEL6" s="231"/>
      <c r="WEM6" s="231"/>
      <c r="WEN6" s="231"/>
      <c r="WEO6" s="231"/>
      <c r="WEP6" s="231"/>
      <c r="WEQ6" s="231"/>
      <c r="WER6" s="231"/>
      <c r="WES6" s="231"/>
      <c r="WET6" s="231"/>
      <c r="WEU6" s="231"/>
      <c r="WEV6" s="231"/>
      <c r="WEW6" s="231"/>
      <c r="WEX6" s="231"/>
      <c r="WEY6" s="231"/>
      <c r="WEZ6" s="231"/>
      <c r="WFA6" s="231"/>
      <c r="WFB6" s="231"/>
      <c r="WFC6" s="231"/>
      <c r="WFD6" s="231"/>
      <c r="WFE6" s="231"/>
      <c r="WFF6" s="231"/>
      <c r="WFG6" s="231"/>
      <c r="WFH6" s="231"/>
      <c r="WFI6" s="231"/>
      <c r="WFJ6" s="231"/>
      <c r="WFK6" s="231"/>
      <c r="WFL6" s="231"/>
      <c r="WFM6" s="231"/>
      <c r="WFN6" s="231"/>
      <c r="WFO6" s="231"/>
      <c r="WFP6" s="231"/>
      <c r="WFQ6" s="231"/>
      <c r="WFR6" s="231"/>
      <c r="WFS6" s="231"/>
      <c r="WFT6" s="231"/>
      <c r="WFU6" s="231"/>
      <c r="WFV6" s="231"/>
      <c r="WFW6" s="231"/>
      <c r="WFX6" s="231"/>
      <c r="WFY6" s="231"/>
      <c r="WFZ6" s="231"/>
      <c r="WGA6" s="231"/>
      <c r="WGB6" s="231"/>
      <c r="WGC6" s="231"/>
      <c r="WGD6" s="231"/>
      <c r="WGE6" s="231"/>
      <c r="WGF6" s="231"/>
      <c r="WGG6" s="231"/>
      <c r="WGH6" s="231"/>
      <c r="WGI6" s="231"/>
      <c r="WGJ6" s="231"/>
      <c r="WGK6" s="231"/>
      <c r="WGL6" s="231"/>
      <c r="WGM6" s="231"/>
      <c r="WGN6" s="231"/>
      <c r="WGO6" s="231"/>
      <c r="WGP6" s="231"/>
      <c r="WGQ6" s="231"/>
      <c r="WGR6" s="231"/>
      <c r="WGS6" s="231"/>
      <c r="WGT6" s="231"/>
      <c r="WGU6" s="231"/>
      <c r="WGV6" s="231"/>
      <c r="WGW6" s="231"/>
      <c r="WGX6" s="231"/>
      <c r="WGY6" s="231"/>
      <c r="WGZ6" s="231"/>
      <c r="WHA6" s="231"/>
      <c r="WHB6" s="231"/>
      <c r="WHC6" s="231"/>
      <c r="WHD6" s="231"/>
      <c r="WHE6" s="231"/>
      <c r="WHF6" s="231"/>
      <c r="WHG6" s="231"/>
      <c r="WHH6" s="231"/>
      <c r="WHI6" s="231"/>
      <c r="WHJ6" s="231"/>
      <c r="WHK6" s="231"/>
      <c r="WHL6" s="231"/>
      <c r="WHM6" s="231"/>
      <c r="WHN6" s="231"/>
      <c r="WHO6" s="231"/>
      <c r="WHP6" s="231"/>
      <c r="WHQ6" s="231"/>
      <c r="WHR6" s="231"/>
      <c r="WHS6" s="231"/>
      <c r="WHT6" s="231"/>
      <c r="WHU6" s="231"/>
      <c r="WHV6" s="231"/>
      <c r="WHW6" s="231"/>
      <c r="WHX6" s="231"/>
      <c r="WHY6" s="231"/>
      <c r="WHZ6" s="231"/>
      <c r="WIA6" s="231"/>
      <c r="WIB6" s="231"/>
      <c r="WIC6" s="231"/>
      <c r="WID6" s="231"/>
      <c r="WIE6" s="231"/>
      <c r="WIF6" s="231"/>
      <c r="WIG6" s="231"/>
      <c r="WIH6" s="231"/>
      <c r="WII6" s="231"/>
      <c r="WIJ6" s="231"/>
      <c r="WIK6" s="231"/>
      <c r="WIL6" s="231"/>
      <c r="WIM6" s="231"/>
      <c r="WIN6" s="231"/>
      <c r="WIO6" s="231"/>
      <c r="WIP6" s="231"/>
      <c r="WIQ6" s="231"/>
      <c r="WIR6" s="231"/>
      <c r="WIS6" s="231"/>
      <c r="WIT6" s="231"/>
      <c r="WIU6" s="231"/>
      <c r="WIV6" s="231"/>
      <c r="WIW6" s="231"/>
      <c r="WIX6" s="231"/>
      <c r="WIY6" s="231"/>
      <c r="WIZ6" s="231"/>
      <c r="WJA6" s="231"/>
      <c r="WJB6" s="231"/>
      <c r="WJC6" s="231"/>
      <c r="WJD6" s="231"/>
      <c r="WJE6" s="231"/>
      <c r="WJF6" s="231"/>
      <c r="WJG6" s="231"/>
      <c r="WJH6" s="231"/>
      <c r="WJI6" s="231"/>
      <c r="WJJ6" s="231"/>
      <c r="WJK6" s="231"/>
      <c r="WJL6" s="231"/>
      <c r="WJM6" s="231"/>
      <c r="WJN6" s="231"/>
      <c r="WJO6" s="231"/>
      <c r="WJP6" s="231"/>
      <c r="WJQ6" s="231"/>
      <c r="WJR6" s="231"/>
      <c r="WJS6" s="231"/>
      <c r="WJT6" s="231"/>
      <c r="WJU6" s="231"/>
      <c r="WJV6" s="231"/>
      <c r="WJW6" s="231"/>
      <c r="WJX6" s="231"/>
      <c r="WJY6" s="231"/>
      <c r="WJZ6" s="231"/>
      <c r="WKA6" s="231"/>
      <c r="WKB6" s="231"/>
      <c r="WKC6" s="231"/>
      <c r="WKD6" s="231"/>
      <c r="WKE6" s="231"/>
      <c r="WKF6" s="231"/>
      <c r="WKG6" s="231"/>
      <c r="WKH6" s="231"/>
      <c r="WKI6" s="231"/>
      <c r="WKJ6" s="231"/>
      <c r="WKK6" s="231"/>
      <c r="WKL6" s="231"/>
      <c r="WKM6" s="231"/>
      <c r="WKN6" s="231"/>
      <c r="WKO6" s="231"/>
      <c r="WKP6" s="231"/>
      <c r="WKQ6" s="231"/>
      <c r="WKR6" s="231"/>
      <c r="WKS6" s="231"/>
      <c r="WKT6" s="231"/>
      <c r="WKU6" s="231"/>
      <c r="WKV6" s="231"/>
      <c r="WKW6" s="231"/>
      <c r="WKX6" s="231"/>
      <c r="WKY6" s="231"/>
      <c r="WKZ6" s="231"/>
      <c r="WLA6" s="231"/>
      <c r="WLB6" s="231"/>
      <c r="WLC6" s="231"/>
      <c r="WLD6" s="231"/>
      <c r="WLE6" s="231"/>
      <c r="WLF6" s="231"/>
      <c r="WLG6" s="231"/>
      <c r="WLH6" s="231"/>
      <c r="WLI6" s="231"/>
      <c r="WLJ6" s="231"/>
      <c r="WLK6" s="231"/>
      <c r="WLL6" s="231"/>
      <c r="WLM6" s="231"/>
      <c r="WLN6" s="231"/>
      <c r="WLO6" s="231"/>
      <c r="WLP6" s="231"/>
      <c r="WLQ6" s="231"/>
      <c r="WLR6" s="231"/>
      <c r="WLS6" s="231"/>
      <c r="WLT6" s="231"/>
      <c r="WLU6" s="231"/>
      <c r="WLV6" s="231"/>
      <c r="WLW6" s="231"/>
      <c r="WLX6" s="231"/>
      <c r="WLY6" s="231"/>
      <c r="WLZ6" s="231"/>
      <c r="WMA6" s="231"/>
      <c r="WMB6" s="231"/>
      <c r="WMC6" s="231"/>
      <c r="WMD6" s="231"/>
      <c r="WME6" s="231"/>
      <c r="WMF6" s="231"/>
      <c r="WMG6" s="231"/>
      <c r="WMH6" s="231"/>
      <c r="WMI6" s="231"/>
      <c r="WMJ6" s="231"/>
      <c r="WMK6" s="231"/>
      <c r="WML6" s="231"/>
      <c r="WMM6" s="231"/>
      <c r="WMN6" s="231"/>
      <c r="WMO6" s="231"/>
      <c r="WMP6" s="231"/>
      <c r="WMQ6" s="231"/>
      <c r="WMR6" s="231"/>
      <c r="WMS6" s="231"/>
      <c r="WMT6" s="231"/>
      <c r="WMU6" s="231"/>
      <c r="WMV6" s="231"/>
      <c r="WMW6" s="231"/>
      <c r="WMX6" s="231"/>
      <c r="WMY6" s="231"/>
      <c r="WMZ6" s="231"/>
      <c r="WNA6" s="231"/>
      <c r="WNB6" s="231"/>
      <c r="WNC6" s="231"/>
      <c r="WND6" s="231"/>
      <c r="WNE6" s="231"/>
      <c r="WNF6" s="231"/>
      <c r="WNG6" s="231"/>
      <c r="WNH6" s="231"/>
      <c r="WNI6" s="231"/>
      <c r="WNJ6" s="231"/>
      <c r="WNK6" s="231"/>
      <c r="WNL6" s="231"/>
      <c r="WNM6" s="231"/>
      <c r="WNN6" s="231"/>
      <c r="WNO6" s="231"/>
      <c r="WNP6" s="231"/>
      <c r="WNQ6" s="231"/>
      <c r="WNR6" s="231"/>
      <c r="WNS6" s="231"/>
      <c r="WNT6" s="231"/>
      <c r="WNU6" s="231"/>
      <c r="WNV6" s="231"/>
      <c r="WNW6" s="231"/>
      <c r="WNX6" s="231"/>
      <c r="WNY6" s="231"/>
      <c r="WNZ6" s="231"/>
      <c r="WOA6" s="231"/>
      <c r="WOB6" s="231"/>
      <c r="WOC6" s="231"/>
      <c r="WOD6" s="231"/>
      <c r="WOE6" s="231"/>
      <c r="WOF6" s="231"/>
      <c r="WOG6" s="231"/>
      <c r="WOH6" s="231"/>
      <c r="WOI6" s="231"/>
      <c r="WOJ6" s="231"/>
      <c r="WOK6" s="231"/>
      <c r="WOL6" s="231"/>
      <c r="WOM6" s="231"/>
      <c r="WON6" s="231"/>
      <c r="WOO6" s="231"/>
      <c r="WOP6" s="231"/>
      <c r="WOQ6" s="231"/>
      <c r="WOR6" s="231"/>
      <c r="WOS6" s="231"/>
      <c r="WOT6" s="231"/>
      <c r="WOU6" s="231"/>
      <c r="WOV6" s="231"/>
      <c r="WOW6" s="231"/>
      <c r="WOX6" s="231"/>
      <c r="WOY6" s="231"/>
      <c r="WOZ6" s="231"/>
      <c r="WPA6" s="231"/>
      <c r="WPB6" s="231"/>
      <c r="WPC6" s="231"/>
      <c r="WPD6" s="231"/>
      <c r="WPE6" s="231"/>
      <c r="WPF6" s="231"/>
      <c r="WPG6" s="231"/>
      <c r="WPH6" s="231"/>
      <c r="WPI6" s="231"/>
      <c r="WPJ6" s="231"/>
      <c r="WPK6" s="231"/>
      <c r="WPL6" s="231"/>
      <c r="WPM6" s="231"/>
      <c r="WPN6" s="231"/>
      <c r="WPO6" s="231"/>
      <c r="WPP6" s="231"/>
      <c r="WPQ6" s="231"/>
      <c r="WPR6" s="231"/>
      <c r="WPS6" s="231"/>
      <c r="WPT6" s="231"/>
      <c r="WPU6" s="231"/>
      <c r="WPV6" s="231"/>
      <c r="WPW6" s="231"/>
      <c r="WPX6" s="231"/>
      <c r="WPY6" s="231"/>
      <c r="WPZ6" s="231"/>
      <c r="WQA6" s="231"/>
      <c r="WQB6" s="231"/>
      <c r="WQC6" s="231"/>
      <c r="WQD6" s="231"/>
      <c r="WQE6" s="231"/>
      <c r="WQF6" s="231"/>
      <c r="WQG6" s="231"/>
      <c r="WQH6" s="231"/>
      <c r="WQI6" s="231"/>
      <c r="WQJ6" s="231"/>
      <c r="WQK6" s="231"/>
      <c r="WQL6" s="231"/>
      <c r="WQM6" s="231"/>
      <c r="WQN6" s="231"/>
      <c r="WQO6" s="231"/>
      <c r="WQP6" s="231"/>
      <c r="WQQ6" s="231"/>
      <c r="WQR6" s="231"/>
      <c r="WQS6" s="231"/>
      <c r="WQT6" s="231"/>
      <c r="WQU6" s="231"/>
      <c r="WQV6" s="231"/>
      <c r="WQW6" s="231"/>
      <c r="WQX6" s="231"/>
      <c r="WQY6" s="231"/>
      <c r="WQZ6" s="231"/>
      <c r="WRA6" s="231"/>
      <c r="WRB6" s="231"/>
      <c r="WRC6" s="231"/>
      <c r="WRD6" s="231"/>
      <c r="WRE6" s="231"/>
      <c r="WRF6" s="231"/>
      <c r="WRG6" s="231"/>
      <c r="WRH6" s="231"/>
      <c r="WRI6" s="231"/>
      <c r="WRJ6" s="231"/>
      <c r="WRK6" s="231"/>
      <c r="WRL6" s="231"/>
      <c r="WRM6" s="231"/>
      <c r="WRN6" s="231"/>
      <c r="WRO6" s="231"/>
      <c r="WRP6" s="231"/>
      <c r="WRQ6" s="231"/>
      <c r="WRR6" s="231"/>
      <c r="WRS6" s="231"/>
      <c r="WRT6" s="231"/>
      <c r="WRU6" s="231"/>
      <c r="WRV6" s="231"/>
      <c r="WRW6" s="231"/>
      <c r="WRX6" s="231"/>
      <c r="WRY6" s="231"/>
      <c r="WRZ6" s="231"/>
      <c r="WSA6" s="231"/>
      <c r="WSB6" s="231"/>
      <c r="WSC6" s="231"/>
      <c r="WSD6" s="231"/>
      <c r="WSE6" s="231"/>
      <c r="WSF6" s="231"/>
      <c r="WSG6" s="231"/>
      <c r="WSH6" s="231"/>
      <c r="WSI6" s="231"/>
      <c r="WSJ6" s="231"/>
      <c r="WSK6" s="231"/>
      <c r="WSL6" s="231"/>
      <c r="WSM6" s="231"/>
      <c r="WSN6" s="231"/>
      <c r="WSO6" s="231"/>
      <c r="WSP6" s="231"/>
      <c r="WSQ6" s="231"/>
      <c r="WSR6" s="231"/>
      <c r="WSS6" s="231"/>
      <c r="WST6" s="231"/>
      <c r="WSU6" s="231"/>
      <c r="WSV6" s="231"/>
      <c r="WSW6" s="231"/>
      <c r="WSX6" s="231"/>
      <c r="WSY6" s="231"/>
      <c r="WSZ6" s="231"/>
      <c r="WTA6" s="231"/>
      <c r="WTB6" s="231"/>
      <c r="WTC6" s="231"/>
      <c r="WTD6" s="231"/>
      <c r="WTE6" s="231"/>
      <c r="WTF6" s="231"/>
      <c r="WTG6" s="231"/>
      <c r="WTH6" s="231"/>
      <c r="WTI6" s="231"/>
      <c r="WTJ6" s="231"/>
      <c r="WTK6" s="231"/>
      <c r="WTL6" s="231"/>
      <c r="WTM6" s="231"/>
      <c r="WTN6" s="231"/>
      <c r="WTO6" s="231"/>
      <c r="WTP6" s="231"/>
      <c r="WTQ6" s="231"/>
      <c r="WTR6" s="231"/>
      <c r="WTS6" s="231"/>
      <c r="WTT6" s="231"/>
      <c r="WTU6" s="231"/>
      <c r="WTV6" s="231"/>
      <c r="WTW6" s="231"/>
      <c r="WTX6" s="231"/>
      <c r="WTY6" s="231"/>
      <c r="WTZ6" s="231"/>
      <c r="WUA6" s="231"/>
      <c r="WUB6" s="231"/>
      <c r="WUC6" s="231"/>
      <c r="WUD6" s="231"/>
      <c r="WUE6" s="231"/>
      <c r="WUF6" s="231"/>
      <c r="WUG6" s="231"/>
      <c r="WUH6" s="231"/>
      <c r="WUI6" s="231"/>
      <c r="WUJ6" s="231"/>
      <c r="WUK6" s="231"/>
      <c r="WUL6" s="231"/>
      <c r="WUM6" s="231"/>
      <c r="WUN6" s="231"/>
      <c r="WUO6" s="231"/>
      <c r="WUP6" s="231"/>
      <c r="WUQ6" s="231"/>
      <c r="WUR6" s="231"/>
      <c r="WUS6" s="231"/>
      <c r="WUT6" s="231"/>
      <c r="WUU6" s="231"/>
      <c r="WUV6" s="231"/>
      <c r="WUW6" s="231"/>
      <c r="WUX6" s="231"/>
      <c r="WUY6" s="231"/>
      <c r="WUZ6" s="231"/>
      <c r="WVA6" s="231"/>
      <c r="WVB6" s="231"/>
      <c r="WVC6" s="231"/>
      <c r="WVD6" s="231"/>
      <c r="WVE6" s="231"/>
      <c r="WVF6" s="231"/>
      <c r="WVG6" s="231"/>
      <c r="WVH6" s="231"/>
      <c r="WVI6" s="231"/>
      <c r="WVJ6" s="231"/>
      <c r="WVK6" s="231"/>
      <c r="WVL6" s="231"/>
      <c r="WVM6" s="231"/>
      <c r="WVN6" s="231"/>
      <c r="WVO6" s="231"/>
      <c r="WVP6" s="231"/>
      <c r="WVQ6" s="231"/>
      <c r="WVR6" s="231"/>
      <c r="WVS6" s="231"/>
      <c r="WVT6" s="231"/>
      <c r="WVU6" s="231"/>
      <c r="WVV6" s="231"/>
      <c r="WVW6" s="231"/>
      <c r="WVX6" s="231"/>
      <c r="WVY6" s="231"/>
      <c r="WVZ6" s="231"/>
      <c r="WWA6" s="231"/>
      <c r="WWB6" s="231"/>
      <c r="WWC6" s="231"/>
      <c r="WWD6" s="231"/>
      <c r="WWE6" s="231"/>
      <c r="WWF6" s="231"/>
      <c r="WWG6" s="231"/>
      <c r="WWH6" s="231"/>
      <c r="WWI6" s="231"/>
      <c r="WWJ6" s="231"/>
      <c r="WWK6" s="231"/>
      <c r="WWL6" s="231"/>
      <c r="WWM6" s="231"/>
      <c r="WWN6" s="231"/>
      <c r="WWO6" s="231"/>
      <c r="WWP6" s="231"/>
      <c r="WWQ6" s="231"/>
      <c r="WWR6" s="231"/>
      <c r="WWS6" s="231"/>
      <c r="WWT6" s="231"/>
      <c r="WWU6" s="231"/>
      <c r="WWV6" s="231"/>
      <c r="WWW6" s="231"/>
      <c r="WWX6" s="231"/>
      <c r="WWY6" s="231"/>
      <c r="WWZ6" s="231"/>
      <c r="WXA6" s="231"/>
      <c r="WXB6" s="231"/>
      <c r="WXC6" s="231"/>
      <c r="WXD6" s="231"/>
      <c r="WXE6" s="231"/>
      <c r="WXF6" s="231"/>
      <c r="WXG6" s="231"/>
      <c r="WXH6" s="231"/>
      <c r="WXI6" s="231"/>
      <c r="WXJ6" s="231"/>
      <c r="WXK6" s="231"/>
      <c r="WXL6" s="231"/>
      <c r="WXM6" s="231"/>
      <c r="WXN6" s="231"/>
      <c r="WXO6" s="231"/>
      <c r="WXP6" s="231"/>
      <c r="WXQ6" s="231"/>
      <c r="WXR6" s="231"/>
      <c r="WXS6" s="231"/>
      <c r="WXT6" s="231"/>
      <c r="WXU6" s="231"/>
      <c r="WXV6" s="231"/>
      <c r="WXW6" s="231"/>
      <c r="WXX6" s="231"/>
      <c r="WXY6" s="231"/>
      <c r="WXZ6" s="231"/>
      <c r="WYA6" s="231"/>
      <c r="WYB6" s="231"/>
      <c r="WYC6" s="231"/>
      <c r="WYD6" s="231"/>
      <c r="WYE6" s="231"/>
      <c r="WYF6" s="231"/>
      <c r="WYG6" s="231"/>
      <c r="WYH6" s="231"/>
      <c r="WYI6" s="231"/>
      <c r="WYJ6" s="231"/>
      <c r="WYK6" s="231"/>
      <c r="WYL6" s="231"/>
      <c r="WYM6" s="231"/>
      <c r="WYN6" s="231"/>
      <c r="WYO6" s="231"/>
      <c r="WYP6" s="231"/>
      <c r="WYQ6" s="231"/>
      <c r="WYR6" s="231"/>
      <c r="WYS6" s="231"/>
      <c r="WYT6" s="231"/>
      <c r="WYU6" s="231"/>
      <c r="WYV6" s="231"/>
      <c r="WYW6" s="231"/>
      <c r="WYX6" s="231"/>
      <c r="WYY6" s="231"/>
      <c r="WYZ6" s="231"/>
      <c r="WZA6" s="231"/>
      <c r="WZB6" s="231"/>
      <c r="WZC6" s="231"/>
      <c r="WZD6" s="231"/>
      <c r="WZE6" s="231"/>
      <c r="WZF6" s="231"/>
      <c r="WZG6" s="231"/>
      <c r="WZH6" s="231"/>
      <c r="WZI6" s="231"/>
      <c r="WZJ6" s="231"/>
      <c r="WZK6" s="231"/>
      <c r="WZL6" s="231"/>
      <c r="WZM6" s="231"/>
      <c r="WZN6" s="231"/>
      <c r="WZO6" s="231"/>
      <c r="WZP6" s="231"/>
      <c r="WZQ6" s="231"/>
      <c r="WZR6" s="231"/>
      <c r="WZS6" s="231"/>
      <c r="WZT6" s="231"/>
      <c r="WZU6" s="231"/>
      <c r="WZV6" s="231"/>
      <c r="WZW6" s="231"/>
      <c r="WZX6" s="231"/>
      <c r="WZY6" s="231"/>
      <c r="WZZ6" s="231"/>
      <c r="XAA6" s="231"/>
      <c r="XAB6" s="231"/>
      <c r="XAC6" s="231"/>
      <c r="XAD6" s="231"/>
      <c r="XAE6" s="231"/>
      <c r="XAF6" s="231"/>
      <c r="XAG6" s="231"/>
      <c r="XAH6" s="231"/>
      <c r="XAI6" s="231"/>
      <c r="XAJ6" s="231"/>
      <c r="XAK6" s="231"/>
      <c r="XAL6" s="231"/>
      <c r="XAM6" s="231"/>
      <c r="XAN6" s="231"/>
      <c r="XAO6" s="231"/>
      <c r="XAP6" s="231"/>
      <c r="XAQ6" s="231"/>
      <c r="XAR6" s="231"/>
      <c r="XAS6" s="231"/>
      <c r="XAT6" s="231"/>
      <c r="XAU6" s="231"/>
      <c r="XAV6" s="231"/>
      <c r="XAW6" s="231"/>
      <c r="XAX6" s="231"/>
      <c r="XAY6" s="231"/>
      <c r="XAZ6" s="231"/>
      <c r="XBA6" s="231"/>
      <c r="XBB6" s="231"/>
      <c r="XBC6" s="231"/>
      <c r="XBD6" s="231"/>
      <c r="XBE6" s="231"/>
      <c r="XBF6" s="231"/>
      <c r="XBG6" s="231"/>
      <c r="XBH6" s="231"/>
      <c r="XBI6" s="231"/>
      <c r="XBJ6" s="231"/>
      <c r="XBK6" s="231"/>
      <c r="XBL6" s="231"/>
      <c r="XBM6" s="231"/>
      <c r="XBN6" s="231"/>
      <c r="XBO6" s="231"/>
      <c r="XBP6" s="231"/>
      <c r="XBQ6" s="231"/>
      <c r="XBR6" s="231"/>
      <c r="XBS6" s="231"/>
      <c r="XBT6" s="231"/>
      <c r="XBU6" s="231"/>
      <c r="XBV6" s="231"/>
      <c r="XBW6" s="231"/>
      <c r="XBX6" s="231"/>
      <c r="XBY6" s="231"/>
      <c r="XBZ6" s="231"/>
      <c r="XCA6" s="231"/>
      <c r="XCB6" s="231"/>
      <c r="XCC6" s="231"/>
      <c r="XCD6" s="231"/>
      <c r="XCE6" s="231"/>
      <c r="XCF6" s="231"/>
      <c r="XCG6" s="231"/>
      <c r="XCH6" s="231"/>
      <c r="XCI6" s="231"/>
      <c r="XCJ6" s="231"/>
      <c r="XCK6" s="231"/>
      <c r="XCL6" s="231"/>
      <c r="XCM6" s="231"/>
      <c r="XCN6" s="231"/>
      <c r="XCO6" s="231"/>
      <c r="XCP6" s="231"/>
      <c r="XCQ6" s="231"/>
      <c r="XCR6" s="231"/>
      <c r="XCS6" s="231"/>
      <c r="XCT6" s="231"/>
      <c r="XCU6" s="231"/>
      <c r="XCV6" s="231"/>
      <c r="XCW6" s="231"/>
      <c r="XCX6" s="231"/>
      <c r="XCY6" s="231"/>
      <c r="XCZ6" s="231"/>
      <c r="XDA6" s="231"/>
      <c r="XDB6" s="231"/>
      <c r="XDC6" s="231"/>
      <c r="XDD6" s="231"/>
      <c r="XDE6" s="231"/>
      <c r="XDF6" s="231"/>
      <c r="XDG6" s="231"/>
      <c r="XDH6" s="231"/>
      <c r="XDI6" s="231"/>
      <c r="XDJ6" s="231"/>
      <c r="XDK6" s="231"/>
      <c r="XDL6" s="231"/>
      <c r="XDM6" s="231"/>
      <c r="XDN6" s="231"/>
      <c r="XDO6" s="231"/>
      <c r="XDP6" s="231"/>
      <c r="XDQ6" s="231"/>
      <c r="XDR6" s="231"/>
      <c r="XDS6" s="231"/>
      <c r="XDT6" s="231"/>
      <c r="XDU6" s="231"/>
      <c r="XDV6" s="231"/>
      <c r="XDW6" s="231"/>
      <c r="XDX6" s="231"/>
      <c r="XDY6" s="231"/>
      <c r="XDZ6" s="231"/>
      <c r="XEA6" s="231"/>
      <c r="XEB6" s="231"/>
      <c r="XEC6" s="231"/>
      <c r="XED6" s="231"/>
      <c r="XEE6" s="231"/>
      <c r="XEF6" s="231"/>
      <c r="XEG6" s="231"/>
      <c r="XEH6" s="231"/>
      <c r="XEI6" s="231"/>
      <c r="XEJ6" s="231"/>
      <c r="XEK6" s="231"/>
      <c r="XEL6" s="231"/>
      <c r="XEM6" s="231"/>
      <c r="XEN6" s="231"/>
      <c r="XEO6" s="231"/>
      <c r="XEP6" s="231"/>
      <c r="XEQ6" s="231"/>
      <c r="XER6" s="231"/>
      <c r="XES6" s="231"/>
      <c r="XET6" s="231"/>
      <c r="XEU6" s="231"/>
      <c r="XEV6" s="231"/>
      <c r="XEW6" s="231"/>
      <c r="XEX6" s="231"/>
      <c r="XEY6" s="231"/>
      <c r="XEZ6" s="231"/>
      <c r="XFA6" s="231"/>
      <c r="XFB6" s="231"/>
      <c r="XFC6" s="231"/>
      <c r="XFD6" s="231"/>
    </row>
    <row r="7" spans="1:16384" ht="75" customHeight="1" x14ac:dyDescent="0.35">
      <c r="A7" s="231" t="s">
        <v>7</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31"/>
      <c r="FQ7" s="231"/>
      <c r="FR7" s="231"/>
      <c r="FS7" s="231"/>
      <c r="FT7" s="231"/>
      <c r="FU7" s="231"/>
      <c r="FV7" s="231"/>
      <c r="FW7" s="231"/>
      <c r="FX7" s="231"/>
      <c r="FY7" s="231"/>
      <c r="FZ7" s="231"/>
      <c r="GA7" s="231"/>
      <c r="GB7" s="231"/>
      <c r="GC7" s="231"/>
      <c r="GD7" s="231"/>
      <c r="GE7" s="231"/>
      <c r="GF7" s="231"/>
      <c r="GG7" s="231"/>
      <c r="GH7" s="231"/>
      <c r="GI7" s="231"/>
      <c r="GJ7" s="231"/>
      <c r="GK7" s="231"/>
      <c r="GL7" s="231"/>
      <c r="GM7" s="231"/>
      <c r="GN7" s="231"/>
      <c r="GO7" s="231"/>
      <c r="GP7" s="231"/>
      <c r="GQ7" s="231"/>
      <c r="GR7" s="231"/>
      <c r="GS7" s="231"/>
      <c r="GT7" s="231"/>
      <c r="GU7" s="231"/>
      <c r="GV7" s="231"/>
      <c r="GW7" s="231"/>
      <c r="GX7" s="231"/>
      <c r="GY7" s="231"/>
      <c r="GZ7" s="231"/>
      <c r="HA7" s="231"/>
      <c r="HB7" s="231"/>
      <c r="HC7" s="231"/>
      <c r="HD7" s="231"/>
      <c r="HE7" s="231"/>
      <c r="HF7" s="231"/>
      <c r="HG7" s="231"/>
      <c r="HH7" s="231"/>
      <c r="HI7" s="231"/>
      <c r="HJ7" s="231"/>
      <c r="HK7" s="231"/>
      <c r="HL7" s="231"/>
      <c r="HM7" s="231"/>
      <c r="HN7" s="231"/>
      <c r="HO7" s="231"/>
      <c r="HP7" s="231"/>
      <c r="HQ7" s="231"/>
      <c r="HR7" s="231"/>
      <c r="HS7" s="231"/>
      <c r="HT7" s="231"/>
      <c r="HU7" s="231"/>
      <c r="HV7" s="231"/>
      <c r="HW7" s="231"/>
      <c r="HX7" s="231"/>
      <c r="HY7" s="231"/>
      <c r="HZ7" s="231"/>
      <c r="IA7" s="231"/>
      <c r="IB7" s="231"/>
      <c r="IC7" s="231"/>
      <c r="ID7" s="231"/>
      <c r="IE7" s="231"/>
      <c r="IF7" s="231"/>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231"/>
      <c r="JF7" s="231"/>
      <c r="JG7" s="231"/>
      <c r="JH7" s="231"/>
      <c r="JI7" s="231"/>
      <c r="JJ7" s="231"/>
      <c r="JK7" s="231"/>
      <c r="JL7" s="231"/>
      <c r="JM7" s="231"/>
      <c r="JN7" s="231"/>
      <c r="JO7" s="231"/>
      <c r="JP7" s="231"/>
      <c r="JQ7" s="231"/>
      <c r="JR7" s="231"/>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231"/>
      <c r="KR7" s="231"/>
      <c r="KS7" s="231"/>
      <c r="KT7" s="231"/>
      <c r="KU7" s="231"/>
      <c r="KV7" s="231"/>
      <c r="KW7" s="231"/>
      <c r="KX7" s="231"/>
      <c r="KY7" s="231"/>
      <c r="KZ7" s="231"/>
      <c r="LA7" s="231"/>
      <c r="LB7" s="231"/>
      <c r="LC7" s="231"/>
      <c r="LD7" s="231"/>
      <c r="LE7" s="231"/>
      <c r="LF7" s="231"/>
      <c r="LG7" s="231"/>
      <c r="LH7" s="231"/>
      <c r="LI7" s="231"/>
      <c r="LJ7" s="231"/>
      <c r="LK7" s="231"/>
      <c r="LL7" s="231"/>
      <c r="LM7" s="231"/>
      <c r="LN7" s="231"/>
      <c r="LO7" s="231"/>
      <c r="LP7" s="231"/>
      <c r="LQ7" s="231"/>
      <c r="LR7" s="231"/>
      <c r="LS7" s="231"/>
      <c r="LT7" s="231"/>
      <c r="LU7" s="231"/>
      <c r="LV7" s="231"/>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231"/>
      <c r="MV7" s="231"/>
      <c r="MW7" s="231"/>
      <c r="MX7" s="231"/>
      <c r="MY7" s="231"/>
      <c r="MZ7" s="231"/>
      <c r="NA7" s="231"/>
      <c r="NB7" s="231"/>
      <c r="NC7" s="231"/>
      <c r="ND7" s="231"/>
      <c r="NE7" s="231"/>
      <c r="NF7" s="231"/>
      <c r="NG7" s="231"/>
      <c r="NH7" s="231"/>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231"/>
      <c r="OH7" s="231"/>
      <c r="OI7" s="231"/>
      <c r="OJ7" s="231"/>
      <c r="OK7" s="231"/>
      <c r="OL7" s="231"/>
      <c r="OM7" s="231"/>
      <c r="ON7" s="231"/>
      <c r="OO7" s="231"/>
      <c r="OP7" s="231"/>
      <c r="OQ7" s="231"/>
      <c r="OR7" s="231"/>
      <c r="OS7" s="231"/>
      <c r="OT7" s="231"/>
      <c r="OU7" s="231"/>
      <c r="OV7" s="231"/>
      <c r="OW7" s="231"/>
      <c r="OX7" s="231"/>
      <c r="OY7" s="231"/>
      <c r="OZ7" s="231"/>
      <c r="PA7" s="231"/>
      <c r="PB7" s="231"/>
      <c r="PC7" s="231"/>
      <c r="PD7" s="231"/>
      <c r="PE7" s="231"/>
      <c r="PF7" s="231"/>
      <c r="PG7" s="231"/>
      <c r="PH7" s="231"/>
      <c r="PI7" s="231"/>
      <c r="PJ7" s="231"/>
      <c r="PK7" s="231"/>
      <c r="PL7" s="231"/>
      <c r="PM7" s="231"/>
      <c r="PN7" s="231"/>
      <c r="PO7" s="231"/>
      <c r="PP7" s="231"/>
      <c r="PQ7" s="231"/>
      <c r="PR7" s="231"/>
      <c r="PS7" s="231"/>
      <c r="PT7" s="231"/>
      <c r="PU7" s="231"/>
      <c r="PV7" s="231"/>
      <c r="PW7" s="231"/>
      <c r="PX7" s="231"/>
      <c r="PY7" s="231"/>
      <c r="PZ7" s="231"/>
      <c r="QA7" s="231"/>
      <c r="QB7" s="231"/>
      <c r="QC7" s="231"/>
      <c r="QD7" s="231"/>
      <c r="QE7" s="231"/>
      <c r="QF7" s="231"/>
      <c r="QG7" s="231"/>
      <c r="QH7" s="231"/>
      <c r="QI7" s="231"/>
      <c r="QJ7" s="231"/>
      <c r="QK7" s="231"/>
      <c r="QL7" s="231"/>
      <c r="QM7" s="231"/>
      <c r="QN7" s="231"/>
      <c r="QO7" s="231"/>
      <c r="QP7" s="231"/>
      <c r="QQ7" s="231"/>
      <c r="QR7" s="231"/>
      <c r="QS7" s="231"/>
      <c r="QT7" s="231"/>
      <c r="QU7" s="231"/>
      <c r="QV7" s="231"/>
      <c r="QW7" s="231"/>
      <c r="QX7" s="231"/>
      <c r="QY7" s="231"/>
      <c r="QZ7" s="231"/>
      <c r="RA7" s="231"/>
      <c r="RB7" s="231"/>
      <c r="RC7" s="231"/>
      <c r="RD7" s="231"/>
      <c r="RE7" s="231"/>
      <c r="RF7" s="231"/>
      <c r="RG7" s="231"/>
      <c r="RH7" s="231"/>
      <c r="RI7" s="231"/>
      <c r="RJ7" s="231"/>
      <c r="RK7" s="231"/>
      <c r="RL7" s="231"/>
      <c r="RM7" s="231"/>
      <c r="RN7" s="231"/>
      <c r="RO7" s="231"/>
      <c r="RP7" s="231"/>
      <c r="RQ7" s="231"/>
      <c r="RR7" s="231"/>
      <c r="RS7" s="231"/>
      <c r="RT7" s="231"/>
      <c r="RU7" s="231"/>
      <c r="RV7" s="231"/>
      <c r="RW7" s="231"/>
      <c r="RX7" s="231"/>
      <c r="RY7" s="231"/>
      <c r="RZ7" s="231"/>
      <c r="SA7" s="231"/>
      <c r="SB7" s="231"/>
      <c r="SC7" s="231"/>
      <c r="SD7" s="231"/>
      <c r="SE7" s="231"/>
      <c r="SF7" s="231"/>
      <c r="SG7" s="231"/>
      <c r="SH7" s="231"/>
      <c r="SI7" s="231"/>
      <c r="SJ7" s="231"/>
      <c r="SK7" s="231"/>
      <c r="SL7" s="231"/>
      <c r="SM7" s="231"/>
      <c r="SN7" s="231"/>
      <c r="SO7" s="231"/>
      <c r="SP7" s="231"/>
      <c r="SQ7" s="231"/>
      <c r="SR7" s="231"/>
      <c r="SS7" s="231"/>
      <c r="ST7" s="231"/>
      <c r="SU7" s="231"/>
      <c r="SV7" s="231"/>
      <c r="SW7" s="231"/>
      <c r="SX7" s="231"/>
      <c r="SY7" s="231"/>
      <c r="SZ7" s="231"/>
      <c r="TA7" s="231"/>
      <c r="TB7" s="231"/>
      <c r="TC7" s="231"/>
      <c r="TD7" s="231"/>
      <c r="TE7" s="231"/>
      <c r="TF7" s="231"/>
      <c r="TG7" s="231"/>
      <c r="TH7" s="231"/>
      <c r="TI7" s="231"/>
      <c r="TJ7" s="231"/>
      <c r="TK7" s="231"/>
      <c r="TL7" s="231"/>
      <c r="TM7" s="231"/>
      <c r="TN7" s="231"/>
      <c r="TO7" s="231"/>
      <c r="TP7" s="231"/>
      <c r="TQ7" s="231"/>
      <c r="TR7" s="231"/>
      <c r="TS7" s="231"/>
      <c r="TT7" s="231"/>
      <c r="TU7" s="231"/>
      <c r="TV7" s="231"/>
      <c r="TW7" s="231"/>
      <c r="TX7" s="231"/>
      <c r="TY7" s="231"/>
      <c r="TZ7" s="231"/>
      <c r="UA7" s="231"/>
      <c r="UB7" s="231"/>
      <c r="UC7" s="231"/>
      <c r="UD7" s="231"/>
      <c r="UE7" s="231"/>
      <c r="UF7" s="231"/>
      <c r="UG7" s="231"/>
      <c r="UH7" s="231"/>
      <c r="UI7" s="231"/>
      <c r="UJ7" s="231"/>
      <c r="UK7" s="231"/>
      <c r="UL7" s="231"/>
      <c r="UM7" s="231"/>
      <c r="UN7" s="231"/>
      <c r="UO7" s="231"/>
      <c r="UP7" s="231"/>
      <c r="UQ7" s="231"/>
      <c r="UR7" s="231"/>
      <c r="US7" s="231"/>
      <c r="UT7" s="231"/>
      <c r="UU7" s="231"/>
      <c r="UV7" s="231"/>
      <c r="UW7" s="231"/>
      <c r="UX7" s="231"/>
      <c r="UY7" s="231"/>
      <c r="UZ7" s="231"/>
      <c r="VA7" s="231"/>
      <c r="VB7" s="231"/>
      <c r="VC7" s="231"/>
      <c r="VD7" s="231"/>
      <c r="VE7" s="231"/>
      <c r="VF7" s="231"/>
      <c r="VG7" s="231"/>
      <c r="VH7" s="231"/>
      <c r="VI7" s="231"/>
      <c r="VJ7" s="231"/>
      <c r="VK7" s="231"/>
      <c r="VL7" s="231"/>
      <c r="VM7" s="231"/>
      <c r="VN7" s="231"/>
      <c r="VO7" s="231"/>
      <c r="VP7" s="231"/>
      <c r="VQ7" s="231"/>
      <c r="VR7" s="231"/>
      <c r="VS7" s="231"/>
      <c r="VT7" s="231"/>
      <c r="VU7" s="231"/>
      <c r="VV7" s="231"/>
      <c r="VW7" s="231"/>
      <c r="VX7" s="231"/>
      <c r="VY7" s="231"/>
      <c r="VZ7" s="231"/>
      <c r="WA7" s="231"/>
      <c r="WB7" s="231"/>
      <c r="WC7" s="231"/>
      <c r="WD7" s="231"/>
      <c r="WE7" s="231"/>
      <c r="WF7" s="231"/>
      <c r="WG7" s="231"/>
      <c r="WH7" s="231"/>
      <c r="WI7" s="231"/>
      <c r="WJ7" s="231"/>
      <c r="WK7" s="231"/>
      <c r="WL7" s="231"/>
      <c r="WM7" s="231"/>
      <c r="WN7" s="231"/>
      <c r="WO7" s="231"/>
      <c r="WP7" s="231"/>
      <c r="WQ7" s="231"/>
      <c r="WR7" s="231"/>
      <c r="WS7" s="231"/>
      <c r="WT7" s="231"/>
      <c r="WU7" s="231"/>
      <c r="WV7" s="231"/>
      <c r="WW7" s="231"/>
      <c r="WX7" s="231"/>
      <c r="WY7" s="231"/>
      <c r="WZ7" s="231"/>
      <c r="XA7" s="231"/>
      <c r="XB7" s="231"/>
      <c r="XC7" s="231"/>
      <c r="XD7" s="231"/>
      <c r="XE7" s="231"/>
      <c r="XF7" s="231"/>
      <c r="XG7" s="231"/>
      <c r="XH7" s="231"/>
      <c r="XI7" s="231"/>
      <c r="XJ7" s="231"/>
      <c r="XK7" s="231"/>
      <c r="XL7" s="231"/>
      <c r="XM7" s="231"/>
      <c r="XN7" s="231"/>
      <c r="XO7" s="231"/>
      <c r="XP7" s="231"/>
      <c r="XQ7" s="231"/>
      <c r="XR7" s="231"/>
      <c r="XS7" s="231"/>
      <c r="XT7" s="231"/>
      <c r="XU7" s="231"/>
      <c r="XV7" s="231"/>
      <c r="XW7" s="231"/>
      <c r="XX7" s="231"/>
      <c r="XY7" s="231"/>
      <c r="XZ7" s="231"/>
      <c r="YA7" s="231"/>
      <c r="YB7" s="231"/>
      <c r="YC7" s="231"/>
      <c r="YD7" s="231"/>
      <c r="YE7" s="231"/>
      <c r="YF7" s="231"/>
      <c r="YG7" s="231"/>
      <c r="YH7" s="231"/>
      <c r="YI7" s="231"/>
      <c r="YJ7" s="231"/>
      <c r="YK7" s="231"/>
      <c r="YL7" s="231"/>
      <c r="YM7" s="231"/>
      <c r="YN7" s="231"/>
      <c r="YO7" s="231"/>
      <c r="YP7" s="231"/>
      <c r="YQ7" s="231"/>
      <c r="YR7" s="231"/>
      <c r="YS7" s="231"/>
      <c r="YT7" s="231"/>
      <c r="YU7" s="231"/>
      <c r="YV7" s="231"/>
      <c r="YW7" s="231"/>
      <c r="YX7" s="231"/>
      <c r="YY7" s="231"/>
      <c r="YZ7" s="231"/>
      <c r="ZA7" s="231"/>
      <c r="ZB7" s="231"/>
      <c r="ZC7" s="231"/>
      <c r="ZD7" s="231"/>
      <c r="ZE7" s="231"/>
      <c r="ZF7" s="231"/>
      <c r="ZG7" s="231"/>
      <c r="ZH7" s="231"/>
      <c r="ZI7" s="231"/>
      <c r="ZJ7" s="231"/>
      <c r="ZK7" s="231"/>
      <c r="ZL7" s="231"/>
      <c r="ZM7" s="231"/>
      <c r="ZN7" s="231"/>
      <c r="ZO7" s="231"/>
      <c r="ZP7" s="231"/>
      <c r="ZQ7" s="231"/>
      <c r="ZR7" s="231"/>
      <c r="ZS7" s="231"/>
      <c r="ZT7" s="231"/>
      <c r="ZU7" s="231"/>
      <c r="ZV7" s="231"/>
      <c r="ZW7" s="231"/>
      <c r="ZX7" s="231"/>
      <c r="ZY7" s="231"/>
      <c r="ZZ7" s="231"/>
      <c r="AAA7" s="231"/>
      <c r="AAB7" s="231"/>
      <c r="AAC7" s="231"/>
      <c r="AAD7" s="231"/>
      <c r="AAE7" s="231"/>
      <c r="AAF7" s="231"/>
      <c r="AAG7" s="231"/>
      <c r="AAH7" s="231"/>
      <c r="AAI7" s="231"/>
      <c r="AAJ7" s="231"/>
      <c r="AAK7" s="231"/>
      <c r="AAL7" s="231"/>
      <c r="AAM7" s="231"/>
      <c r="AAN7" s="231"/>
      <c r="AAO7" s="231"/>
      <c r="AAP7" s="231"/>
      <c r="AAQ7" s="231"/>
      <c r="AAR7" s="231"/>
      <c r="AAS7" s="231"/>
      <c r="AAT7" s="231"/>
      <c r="AAU7" s="231"/>
      <c r="AAV7" s="231"/>
      <c r="AAW7" s="231"/>
      <c r="AAX7" s="231"/>
      <c r="AAY7" s="231"/>
      <c r="AAZ7" s="231"/>
      <c r="ABA7" s="231"/>
      <c r="ABB7" s="231"/>
      <c r="ABC7" s="231"/>
      <c r="ABD7" s="231"/>
      <c r="ABE7" s="231"/>
      <c r="ABF7" s="231"/>
      <c r="ABG7" s="231"/>
      <c r="ABH7" s="231"/>
      <c r="ABI7" s="231"/>
      <c r="ABJ7" s="231"/>
      <c r="ABK7" s="231"/>
      <c r="ABL7" s="231"/>
      <c r="ABM7" s="231"/>
      <c r="ABN7" s="231"/>
      <c r="ABO7" s="231"/>
      <c r="ABP7" s="231"/>
      <c r="ABQ7" s="231"/>
      <c r="ABR7" s="231"/>
      <c r="ABS7" s="231"/>
      <c r="ABT7" s="231"/>
      <c r="ABU7" s="231"/>
      <c r="ABV7" s="231"/>
      <c r="ABW7" s="231"/>
      <c r="ABX7" s="231"/>
      <c r="ABY7" s="231"/>
      <c r="ABZ7" s="231"/>
      <c r="ACA7" s="231"/>
      <c r="ACB7" s="231"/>
      <c r="ACC7" s="231"/>
      <c r="ACD7" s="231"/>
      <c r="ACE7" s="231"/>
      <c r="ACF7" s="231"/>
      <c r="ACG7" s="231"/>
      <c r="ACH7" s="231"/>
      <c r="ACI7" s="231"/>
      <c r="ACJ7" s="231"/>
      <c r="ACK7" s="231"/>
      <c r="ACL7" s="231"/>
      <c r="ACM7" s="231"/>
      <c r="ACN7" s="231"/>
      <c r="ACO7" s="231"/>
      <c r="ACP7" s="231"/>
      <c r="ACQ7" s="231"/>
      <c r="ACR7" s="231"/>
      <c r="ACS7" s="231"/>
      <c r="ACT7" s="231"/>
      <c r="ACU7" s="231"/>
      <c r="ACV7" s="231"/>
      <c r="ACW7" s="231"/>
      <c r="ACX7" s="231"/>
      <c r="ACY7" s="231"/>
      <c r="ACZ7" s="231"/>
      <c r="ADA7" s="231"/>
      <c r="ADB7" s="231"/>
      <c r="ADC7" s="231"/>
      <c r="ADD7" s="231"/>
      <c r="ADE7" s="231"/>
      <c r="ADF7" s="231"/>
      <c r="ADG7" s="231"/>
      <c r="ADH7" s="231"/>
      <c r="ADI7" s="231"/>
      <c r="ADJ7" s="231"/>
      <c r="ADK7" s="231"/>
      <c r="ADL7" s="231"/>
      <c r="ADM7" s="231"/>
      <c r="ADN7" s="231"/>
      <c r="ADO7" s="231"/>
      <c r="ADP7" s="231"/>
      <c r="ADQ7" s="231"/>
      <c r="ADR7" s="231"/>
      <c r="ADS7" s="231"/>
      <c r="ADT7" s="231"/>
      <c r="ADU7" s="231"/>
      <c r="ADV7" s="231"/>
      <c r="ADW7" s="231"/>
      <c r="ADX7" s="231"/>
      <c r="ADY7" s="231"/>
      <c r="ADZ7" s="231"/>
      <c r="AEA7" s="231"/>
      <c r="AEB7" s="231"/>
      <c r="AEC7" s="231"/>
      <c r="AED7" s="231"/>
      <c r="AEE7" s="231"/>
      <c r="AEF7" s="231"/>
      <c r="AEG7" s="231"/>
      <c r="AEH7" s="231"/>
      <c r="AEI7" s="231"/>
      <c r="AEJ7" s="231"/>
      <c r="AEK7" s="231"/>
      <c r="AEL7" s="231"/>
      <c r="AEM7" s="231"/>
      <c r="AEN7" s="231"/>
      <c r="AEO7" s="231"/>
      <c r="AEP7" s="231"/>
      <c r="AEQ7" s="231"/>
      <c r="AER7" s="231"/>
      <c r="AES7" s="231"/>
      <c r="AET7" s="231"/>
      <c r="AEU7" s="231"/>
      <c r="AEV7" s="231"/>
      <c r="AEW7" s="231"/>
      <c r="AEX7" s="231"/>
      <c r="AEY7" s="231"/>
      <c r="AEZ7" s="231"/>
      <c r="AFA7" s="231"/>
      <c r="AFB7" s="231"/>
      <c r="AFC7" s="231"/>
      <c r="AFD7" s="231"/>
      <c r="AFE7" s="231"/>
      <c r="AFF7" s="231"/>
      <c r="AFG7" s="231"/>
      <c r="AFH7" s="231"/>
      <c r="AFI7" s="231"/>
      <c r="AFJ7" s="231"/>
      <c r="AFK7" s="231"/>
      <c r="AFL7" s="231"/>
      <c r="AFM7" s="231"/>
      <c r="AFN7" s="231"/>
      <c r="AFO7" s="231"/>
      <c r="AFP7" s="231"/>
      <c r="AFQ7" s="231"/>
      <c r="AFR7" s="231"/>
      <c r="AFS7" s="231"/>
      <c r="AFT7" s="231"/>
      <c r="AFU7" s="231"/>
      <c r="AFV7" s="231"/>
      <c r="AFW7" s="231"/>
      <c r="AFX7" s="231"/>
      <c r="AFY7" s="231"/>
      <c r="AFZ7" s="231"/>
      <c r="AGA7" s="231"/>
      <c r="AGB7" s="231"/>
      <c r="AGC7" s="231"/>
      <c r="AGD7" s="231"/>
      <c r="AGE7" s="231"/>
      <c r="AGF7" s="231"/>
      <c r="AGG7" s="231"/>
      <c r="AGH7" s="231"/>
      <c r="AGI7" s="231"/>
      <c r="AGJ7" s="231"/>
      <c r="AGK7" s="231"/>
      <c r="AGL7" s="231"/>
      <c r="AGM7" s="231"/>
      <c r="AGN7" s="231"/>
      <c r="AGO7" s="231"/>
      <c r="AGP7" s="231"/>
      <c r="AGQ7" s="231"/>
      <c r="AGR7" s="231"/>
      <c r="AGS7" s="231"/>
      <c r="AGT7" s="231"/>
      <c r="AGU7" s="231"/>
      <c r="AGV7" s="231"/>
      <c r="AGW7" s="231"/>
      <c r="AGX7" s="231"/>
      <c r="AGY7" s="231"/>
      <c r="AGZ7" s="231"/>
      <c r="AHA7" s="231"/>
      <c r="AHB7" s="231"/>
      <c r="AHC7" s="231"/>
      <c r="AHD7" s="231"/>
      <c r="AHE7" s="231"/>
      <c r="AHF7" s="231"/>
      <c r="AHG7" s="231"/>
      <c r="AHH7" s="231"/>
      <c r="AHI7" s="231"/>
      <c r="AHJ7" s="231"/>
      <c r="AHK7" s="231"/>
      <c r="AHL7" s="231"/>
      <c r="AHM7" s="231"/>
      <c r="AHN7" s="231"/>
      <c r="AHO7" s="231"/>
      <c r="AHP7" s="231"/>
      <c r="AHQ7" s="231"/>
      <c r="AHR7" s="231"/>
      <c r="AHS7" s="231"/>
      <c r="AHT7" s="231"/>
      <c r="AHU7" s="231"/>
      <c r="AHV7" s="231"/>
      <c r="AHW7" s="231"/>
      <c r="AHX7" s="231"/>
      <c r="AHY7" s="231"/>
      <c r="AHZ7" s="231"/>
      <c r="AIA7" s="231"/>
      <c r="AIB7" s="231"/>
      <c r="AIC7" s="231"/>
      <c r="AID7" s="231"/>
      <c r="AIE7" s="231"/>
      <c r="AIF7" s="231"/>
      <c r="AIG7" s="231"/>
      <c r="AIH7" s="231"/>
      <c r="AII7" s="231"/>
      <c r="AIJ7" s="231"/>
      <c r="AIK7" s="231"/>
      <c r="AIL7" s="231"/>
      <c r="AIM7" s="231"/>
      <c r="AIN7" s="231"/>
      <c r="AIO7" s="231"/>
      <c r="AIP7" s="231"/>
      <c r="AIQ7" s="231"/>
      <c r="AIR7" s="231"/>
      <c r="AIS7" s="231"/>
      <c r="AIT7" s="231"/>
      <c r="AIU7" s="231"/>
      <c r="AIV7" s="231"/>
      <c r="AIW7" s="231"/>
      <c r="AIX7" s="231"/>
      <c r="AIY7" s="231"/>
      <c r="AIZ7" s="231"/>
      <c r="AJA7" s="231"/>
      <c r="AJB7" s="231"/>
      <c r="AJC7" s="231"/>
      <c r="AJD7" s="231"/>
      <c r="AJE7" s="231"/>
      <c r="AJF7" s="231"/>
      <c r="AJG7" s="231"/>
      <c r="AJH7" s="231"/>
      <c r="AJI7" s="231"/>
      <c r="AJJ7" s="231"/>
      <c r="AJK7" s="231"/>
      <c r="AJL7" s="231"/>
      <c r="AJM7" s="231"/>
      <c r="AJN7" s="231"/>
      <c r="AJO7" s="231"/>
      <c r="AJP7" s="231"/>
      <c r="AJQ7" s="231"/>
      <c r="AJR7" s="231"/>
      <c r="AJS7" s="231"/>
      <c r="AJT7" s="231"/>
      <c r="AJU7" s="231"/>
      <c r="AJV7" s="231"/>
      <c r="AJW7" s="231"/>
      <c r="AJX7" s="231"/>
      <c r="AJY7" s="231"/>
      <c r="AJZ7" s="231"/>
      <c r="AKA7" s="231"/>
      <c r="AKB7" s="231"/>
      <c r="AKC7" s="231"/>
      <c r="AKD7" s="231"/>
      <c r="AKE7" s="231"/>
      <c r="AKF7" s="231"/>
      <c r="AKG7" s="231"/>
      <c r="AKH7" s="231"/>
      <c r="AKI7" s="231"/>
      <c r="AKJ7" s="231"/>
      <c r="AKK7" s="231"/>
      <c r="AKL7" s="231"/>
      <c r="AKM7" s="231"/>
      <c r="AKN7" s="231"/>
      <c r="AKO7" s="231"/>
      <c r="AKP7" s="231"/>
      <c r="AKQ7" s="231"/>
      <c r="AKR7" s="231"/>
      <c r="AKS7" s="231"/>
      <c r="AKT7" s="231"/>
      <c r="AKU7" s="231"/>
      <c r="AKV7" s="231"/>
      <c r="AKW7" s="231"/>
      <c r="AKX7" s="231"/>
      <c r="AKY7" s="231"/>
      <c r="AKZ7" s="231"/>
      <c r="ALA7" s="231"/>
      <c r="ALB7" s="231"/>
      <c r="ALC7" s="231"/>
      <c r="ALD7" s="231"/>
      <c r="ALE7" s="231"/>
      <c r="ALF7" s="231"/>
      <c r="ALG7" s="231"/>
      <c r="ALH7" s="231"/>
      <c r="ALI7" s="231"/>
      <c r="ALJ7" s="231"/>
      <c r="ALK7" s="231"/>
      <c r="ALL7" s="231"/>
      <c r="ALM7" s="231"/>
      <c r="ALN7" s="231"/>
      <c r="ALO7" s="231"/>
      <c r="ALP7" s="231"/>
      <c r="ALQ7" s="231"/>
      <c r="ALR7" s="231"/>
      <c r="ALS7" s="231"/>
      <c r="ALT7" s="231"/>
      <c r="ALU7" s="231"/>
      <c r="ALV7" s="231"/>
      <c r="ALW7" s="231"/>
      <c r="ALX7" s="231"/>
      <c r="ALY7" s="231"/>
      <c r="ALZ7" s="231"/>
      <c r="AMA7" s="231"/>
      <c r="AMB7" s="231"/>
      <c r="AMC7" s="231"/>
      <c r="AMD7" s="231"/>
      <c r="AME7" s="231"/>
      <c r="AMF7" s="231"/>
      <c r="AMG7" s="231"/>
      <c r="AMH7" s="231"/>
      <c r="AMI7" s="231"/>
      <c r="AMJ7" s="231"/>
      <c r="AMK7" s="231"/>
      <c r="AML7" s="231"/>
      <c r="AMM7" s="231"/>
      <c r="AMN7" s="231"/>
      <c r="AMO7" s="231"/>
      <c r="AMP7" s="231"/>
      <c r="AMQ7" s="231"/>
      <c r="AMR7" s="231"/>
      <c r="AMS7" s="231"/>
      <c r="AMT7" s="231"/>
      <c r="AMU7" s="231"/>
      <c r="AMV7" s="231"/>
      <c r="AMW7" s="231"/>
      <c r="AMX7" s="231"/>
      <c r="AMY7" s="231"/>
      <c r="AMZ7" s="231"/>
      <c r="ANA7" s="231"/>
      <c r="ANB7" s="231"/>
      <c r="ANC7" s="231"/>
      <c r="AND7" s="231"/>
      <c r="ANE7" s="231"/>
      <c r="ANF7" s="231"/>
      <c r="ANG7" s="231"/>
      <c r="ANH7" s="231"/>
      <c r="ANI7" s="231"/>
      <c r="ANJ7" s="231"/>
      <c r="ANK7" s="231"/>
      <c r="ANL7" s="231"/>
      <c r="ANM7" s="231"/>
      <c r="ANN7" s="231"/>
      <c r="ANO7" s="231"/>
      <c r="ANP7" s="231"/>
      <c r="ANQ7" s="231"/>
      <c r="ANR7" s="231"/>
      <c r="ANS7" s="231"/>
      <c r="ANT7" s="231"/>
      <c r="ANU7" s="231"/>
      <c r="ANV7" s="231"/>
      <c r="ANW7" s="231"/>
      <c r="ANX7" s="231"/>
      <c r="ANY7" s="231"/>
      <c r="ANZ7" s="231"/>
      <c r="AOA7" s="231"/>
      <c r="AOB7" s="231"/>
      <c r="AOC7" s="231"/>
      <c r="AOD7" s="231"/>
      <c r="AOE7" s="231"/>
      <c r="AOF7" s="231"/>
      <c r="AOG7" s="231"/>
      <c r="AOH7" s="231"/>
      <c r="AOI7" s="231"/>
      <c r="AOJ7" s="231"/>
      <c r="AOK7" s="231"/>
      <c r="AOL7" s="231"/>
      <c r="AOM7" s="231"/>
      <c r="AON7" s="231"/>
      <c r="AOO7" s="231"/>
      <c r="AOP7" s="231"/>
      <c r="AOQ7" s="231"/>
      <c r="AOR7" s="231"/>
      <c r="AOS7" s="231"/>
      <c r="AOT7" s="231"/>
      <c r="AOU7" s="231"/>
      <c r="AOV7" s="231"/>
      <c r="AOW7" s="231"/>
      <c r="AOX7" s="231"/>
      <c r="AOY7" s="231"/>
      <c r="AOZ7" s="231"/>
      <c r="APA7" s="231"/>
      <c r="APB7" s="231"/>
      <c r="APC7" s="231"/>
      <c r="APD7" s="231"/>
      <c r="APE7" s="231"/>
      <c r="APF7" s="231"/>
      <c r="APG7" s="231"/>
      <c r="APH7" s="231"/>
      <c r="API7" s="231"/>
      <c r="APJ7" s="231"/>
      <c r="APK7" s="231"/>
      <c r="APL7" s="231"/>
      <c r="APM7" s="231"/>
      <c r="APN7" s="231"/>
      <c r="APO7" s="231"/>
      <c r="APP7" s="231"/>
      <c r="APQ7" s="231"/>
      <c r="APR7" s="231"/>
      <c r="APS7" s="231"/>
      <c r="APT7" s="231"/>
      <c r="APU7" s="231"/>
      <c r="APV7" s="231"/>
      <c r="APW7" s="231"/>
      <c r="APX7" s="231"/>
      <c r="APY7" s="231"/>
      <c r="APZ7" s="231"/>
      <c r="AQA7" s="231"/>
      <c r="AQB7" s="231"/>
      <c r="AQC7" s="231"/>
      <c r="AQD7" s="231"/>
      <c r="AQE7" s="231"/>
      <c r="AQF7" s="231"/>
      <c r="AQG7" s="231"/>
      <c r="AQH7" s="231"/>
      <c r="AQI7" s="231"/>
      <c r="AQJ7" s="231"/>
      <c r="AQK7" s="231"/>
      <c r="AQL7" s="231"/>
      <c r="AQM7" s="231"/>
      <c r="AQN7" s="231"/>
      <c r="AQO7" s="231"/>
      <c r="AQP7" s="231"/>
      <c r="AQQ7" s="231"/>
      <c r="AQR7" s="231"/>
      <c r="AQS7" s="231"/>
      <c r="AQT7" s="231"/>
      <c r="AQU7" s="231"/>
      <c r="AQV7" s="231"/>
      <c r="AQW7" s="231"/>
      <c r="AQX7" s="231"/>
      <c r="AQY7" s="231"/>
      <c r="AQZ7" s="231"/>
      <c r="ARA7" s="231"/>
      <c r="ARB7" s="231"/>
      <c r="ARC7" s="231"/>
      <c r="ARD7" s="231"/>
      <c r="ARE7" s="231"/>
      <c r="ARF7" s="231"/>
      <c r="ARG7" s="231"/>
      <c r="ARH7" s="231"/>
      <c r="ARI7" s="231"/>
      <c r="ARJ7" s="231"/>
      <c r="ARK7" s="231"/>
      <c r="ARL7" s="231"/>
      <c r="ARM7" s="231"/>
      <c r="ARN7" s="231"/>
      <c r="ARO7" s="231"/>
      <c r="ARP7" s="231"/>
      <c r="ARQ7" s="231"/>
      <c r="ARR7" s="231"/>
      <c r="ARS7" s="231"/>
      <c r="ART7" s="231"/>
      <c r="ARU7" s="231"/>
      <c r="ARV7" s="231"/>
      <c r="ARW7" s="231"/>
      <c r="ARX7" s="231"/>
      <c r="ARY7" s="231"/>
      <c r="ARZ7" s="231"/>
      <c r="ASA7" s="231"/>
      <c r="ASB7" s="231"/>
      <c r="ASC7" s="231"/>
      <c r="ASD7" s="231"/>
      <c r="ASE7" s="231"/>
      <c r="ASF7" s="231"/>
      <c r="ASG7" s="231"/>
      <c r="ASH7" s="231"/>
      <c r="ASI7" s="231"/>
      <c r="ASJ7" s="231"/>
      <c r="ASK7" s="231"/>
      <c r="ASL7" s="231"/>
      <c r="ASM7" s="231"/>
      <c r="ASN7" s="231"/>
      <c r="ASO7" s="231"/>
      <c r="ASP7" s="231"/>
      <c r="ASQ7" s="231"/>
      <c r="ASR7" s="231"/>
      <c r="ASS7" s="231"/>
      <c r="AST7" s="231"/>
      <c r="ASU7" s="231"/>
      <c r="ASV7" s="231"/>
      <c r="ASW7" s="231"/>
      <c r="ASX7" s="231"/>
      <c r="ASY7" s="231"/>
      <c r="ASZ7" s="231"/>
      <c r="ATA7" s="231"/>
      <c r="ATB7" s="231"/>
      <c r="ATC7" s="231"/>
      <c r="ATD7" s="231"/>
      <c r="ATE7" s="231"/>
      <c r="ATF7" s="231"/>
      <c r="ATG7" s="231"/>
      <c r="ATH7" s="231"/>
      <c r="ATI7" s="231"/>
      <c r="ATJ7" s="231"/>
      <c r="ATK7" s="231"/>
      <c r="ATL7" s="231"/>
      <c r="ATM7" s="231"/>
      <c r="ATN7" s="231"/>
      <c r="ATO7" s="231"/>
      <c r="ATP7" s="231"/>
      <c r="ATQ7" s="231"/>
      <c r="ATR7" s="231"/>
      <c r="ATS7" s="231"/>
      <c r="ATT7" s="231"/>
      <c r="ATU7" s="231"/>
      <c r="ATV7" s="231"/>
      <c r="ATW7" s="231"/>
      <c r="ATX7" s="231"/>
      <c r="ATY7" s="231"/>
      <c r="ATZ7" s="231"/>
      <c r="AUA7" s="231"/>
      <c r="AUB7" s="231"/>
      <c r="AUC7" s="231"/>
      <c r="AUD7" s="231"/>
      <c r="AUE7" s="231"/>
      <c r="AUF7" s="231"/>
      <c r="AUG7" s="231"/>
      <c r="AUH7" s="231"/>
      <c r="AUI7" s="231"/>
      <c r="AUJ7" s="231"/>
      <c r="AUK7" s="231"/>
      <c r="AUL7" s="231"/>
      <c r="AUM7" s="231"/>
      <c r="AUN7" s="231"/>
      <c r="AUO7" s="231"/>
      <c r="AUP7" s="231"/>
      <c r="AUQ7" s="231"/>
      <c r="AUR7" s="231"/>
      <c r="AUS7" s="231"/>
      <c r="AUT7" s="231"/>
      <c r="AUU7" s="231"/>
      <c r="AUV7" s="231"/>
      <c r="AUW7" s="231"/>
      <c r="AUX7" s="231"/>
      <c r="AUY7" s="231"/>
      <c r="AUZ7" s="231"/>
      <c r="AVA7" s="231"/>
      <c r="AVB7" s="231"/>
      <c r="AVC7" s="231"/>
      <c r="AVD7" s="231"/>
      <c r="AVE7" s="231"/>
      <c r="AVF7" s="231"/>
      <c r="AVG7" s="231"/>
      <c r="AVH7" s="231"/>
      <c r="AVI7" s="231"/>
      <c r="AVJ7" s="231"/>
      <c r="AVK7" s="231"/>
      <c r="AVL7" s="231"/>
      <c r="AVM7" s="231"/>
      <c r="AVN7" s="231"/>
      <c r="AVO7" s="231"/>
      <c r="AVP7" s="231"/>
      <c r="AVQ7" s="231"/>
      <c r="AVR7" s="231"/>
      <c r="AVS7" s="231"/>
      <c r="AVT7" s="231"/>
      <c r="AVU7" s="231"/>
      <c r="AVV7" s="231"/>
      <c r="AVW7" s="231"/>
      <c r="AVX7" s="231"/>
      <c r="AVY7" s="231"/>
      <c r="AVZ7" s="231"/>
      <c r="AWA7" s="231"/>
      <c r="AWB7" s="231"/>
      <c r="AWC7" s="231"/>
      <c r="AWD7" s="231"/>
      <c r="AWE7" s="231"/>
      <c r="AWF7" s="231"/>
      <c r="AWG7" s="231"/>
      <c r="AWH7" s="231"/>
      <c r="AWI7" s="231"/>
      <c r="AWJ7" s="231"/>
      <c r="AWK7" s="231"/>
      <c r="AWL7" s="231"/>
      <c r="AWM7" s="231"/>
      <c r="AWN7" s="231"/>
      <c r="AWO7" s="231"/>
      <c r="AWP7" s="231"/>
      <c r="AWQ7" s="231"/>
      <c r="AWR7" s="231"/>
      <c r="AWS7" s="231"/>
      <c r="AWT7" s="231"/>
      <c r="AWU7" s="231"/>
      <c r="AWV7" s="231"/>
      <c r="AWW7" s="231"/>
      <c r="AWX7" s="231"/>
      <c r="AWY7" s="231"/>
      <c r="AWZ7" s="231"/>
      <c r="AXA7" s="231"/>
      <c r="AXB7" s="231"/>
      <c r="AXC7" s="231"/>
      <c r="AXD7" s="231"/>
      <c r="AXE7" s="231"/>
      <c r="AXF7" s="231"/>
      <c r="AXG7" s="231"/>
      <c r="AXH7" s="231"/>
      <c r="AXI7" s="231"/>
      <c r="AXJ7" s="231"/>
      <c r="AXK7" s="231"/>
      <c r="AXL7" s="231"/>
      <c r="AXM7" s="231"/>
      <c r="AXN7" s="231"/>
      <c r="AXO7" s="231"/>
      <c r="AXP7" s="231"/>
      <c r="AXQ7" s="231"/>
      <c r="AXR7" s="231"/>
      <c r="AXS7" s="231"/>
      <c r="AXT7" s="231"/>
      <c r="AXU7" s="231"/>
      <c r="AXV7" s="231"/>
      <c r="AXW7" s="231"/>
      <c r="AXX7" s="231"/>
      <c r="AXY7" s="231"/>
      <c r="AXZ7" s="231"/>
      <c r="AYA7" s="231"/>
      <c r="AYB7" s="231"/>
      <c r="AYC7" s="231"/>
      <c r="AYD7" s="231"/>
      <c r="AYE7" s="231"/>
      <c r="AYF7" s="231"/>
      <c r="AYG7" s="231"/>
      <c r="AYH7" s="231"/>
      <c r="AYI7" s="231"/>
      <c r="AYJ7" s="231"/>
      <c r="AYK7" s="231"/>
      <c r="AYL7" s="231"/>
      <c r="AYM7" s="231"/>
      <c r="AYN7" s="231"/>
      <c r="AYO7" s="231"/>
      <c r="AYP7" s="231"/>
      <c r="AYQ7" s="231"/>
      <c r="AYR7" s="231"/>
      <c r="AYS7" s="231"/>
      <c r="AYT7" s="231"/>
      <c r="AYU7" s="231"/>
      <c r="AYV7" s="231"/>
      <c r="AYW7" s="231"/>
      <c r="AYX7" s="231"/>
      <c r="AYY7" s="231"/>
      <c r="AYZ7" s="231"/>
      <c r="AZA7" s="231"/>
      <c r="AZB7" s="231"/>
      <c r="AZC7" s="231"/>
      <c r="AZD7" s="231"/>
      <c r="AZE7" s="231"/>
      <c r="AZF7" s="231"/>
      <c r="AZG7" s="231"/>
      <c r="AZH7" s="231"/>
      <c r="AZI7" s="231"/>
      <c r="AZJ7" s="231"/>
      <c r="AZK7" s="231"/>
      <c r="AZL7" s="231"/>
      <c r="AZM7" s="231"/>
      <c r="AZN7" s="231"/>
      <c r="AZO7" s="231"/>
      <c r="AZP7" s="231"/>
      <c r="AZQ7" s="231"/>
      <c r="AZR7" s="231"/>
      <c r="AZS7" s="231"/>
      <c r="AZT7" s="231"/>
      <c r="AZU7" s="231"/>
      <c r="AZV7" s="231"/>
      <c r="AZW7" s="231"/>
      <c r="AZX7" s="231"/>
      <c r="AZY7" s="231"/>
      <c r="AZZ7" s="231"/>
      <c r="BAA7" s="231"/>
      <c r="BAB7" s="231"/>
      <c r="BAC7" s="231"/>
      <c r="BAD7" s="231"/>
      <c r="BAE7" s="231"/>
      <c r="BAF7" s="231"/>
      <c r="BAG7" s="231"/>
      <c r="BAH7" s="231"/>
      <c r="BAI7" s="231"/>
      <c r="BAJ7" s="231"/>
      <c r="BAK7" s="231"/>
      <c r="BAL7" s="231"/>
      <c r="BAM7" s="231"/>
      <c r="BAN7" s="231"/>
      <c r="BAO7" s="231"/>
      <c r="BAP7" s="231"/>
      <c r="BAQ7" s="231"/>
      <c r="BAR7" s="231"/>
      <c r="BAS7" s="231"/>
      <c r="BAT7" s="231"/>
      <c r="BAU7" s="231"/>
      <c r="BAV7" s="231"/>
      <c r="BAW7" s="231"/>
      <c r="BAX7" s="231"/>
      <c r="BAY7" s="231"/>
      <c r="BAZ7" s="231"/>
      <c r="BBA7" s="231"/>
      <c r="BBB7" s="231"/>
      <c r="BBC7" s="231"/>
      <c r="BBD7" s="231"/>
      <c r="BBE7" s="231"/>
      <c r="BBF7" s="231"/>
      <c r="BBG7" s="231"/>
      <c r="BBH7" s="231"/>
      <c r="BBI7" s="231"/>
      <c r="BBJ7" s="231"/>
      <c r="BBK7" s="231"/>
      <c r="BBL7" s="231"/>
      <c r="BBM7" s="231"/>
      <c r="BBN7" s="231"/>
      <c r="BBO7" s="231"/>
      <c r="BBP7" s="231"/>
      <c r="BBQ7" s="231"/>
      <c r="BBR7" s="231"/>
      <c r="BBS7" s="231"/>
      <c r="BBT7" s="231"/>
      <c r="BBU7" s="231"/>
      <c r="BBV7" s="231"/>
      <c r="BBW7" s="231"/>
      <c r="BBX7" s="231"/>
      <c r="BBY7" s="231"/>
      <c r="BBZ7" s="231"/>
      <c r="BCA7" s="231"/>
      <c r="BCB7" s="231"/>
      <c r="BCC7" s="231"/>
      <c r="BCD7" s="231"/>
      <c r="BCE7" s="231"/>
      <c r="BCF7" s="231"/>
      <c r="BCG7" s="231"/>
      <c r="BCH7" s="231"/>
      <c r="BCI7" s="231"/>
      <c r="BCJ7" s="231"/>
      <c r="BCK7" s="231"/>
      <c r="BCL7" s="231"/>
      <c r="BCM7" s="231"/>
      <c r="BCN7" s="231"/>
      <c r="BCO7" s="231"/>
      <c r="BCP7" s="231"/>
      <c r="BCQ7" s="231"/>
      <c r="BCR7" s="231"/>
      <c r="BCS7" s="231"/>
      <c r="BCT7" s="231"/>
      <c r="BCU7" s="231"/>
      <c r="BCV7" s="231"/>
      <c r="BCW7" s="231"/>
      <c r="BCX7" s="231"/>
      <c r="BCY7" s="231"/>
      <c r="BCZ7" s="231"/>
      <c r="BDA7" s="231"/>
      <c r="BDB7" s="231"/>
      <c r="BDC7" s="231"/>
      <c r="BDD7" s="231"/>
      <c r="BDE7" s="231"/>
      <c r="BDF7" s="231"/>
      <c r="BDG7" s="231"/>
      <c r="BDH7" s="231"/>
      <c r="BDI7" s="231"/>
      <c r="BDJ7" s="231"/>
      <c r="BDK7" s="231"/>
      <c r="BDL7" s="231"/>
      <c r="BDM7" s="231"/>
      <c r="BDN7" s="231"/>
      <c r="BDO7" s="231"/>
      <c r="BDP7" s="231"/>
      <c r="BDQ7" s="231"/>
      <c r="BDR7" s="231"/>
      <c r="BDS7" s="231"/>
      <c r="BDT7" s="231"/>
      <c r="BDU7" s="231"/>
      <c r="BDV7" s="231"/>
      <c r="BDW7" s="231"/>
      <c r="BDX7" s="231"/>
      <c r="BDY7" s="231"/>
      <c r="BDZ7" s="231"/>
      <c r="BEA7" s="231"/>
      <c r="BEB7" s="231"/>
      <c r="BEC7" s="231"/>
      <c r="BED7" s="231"/>
      <c r="BEE7" s="231"/>
      <c r="BEF7" s="231"/>
      <c r="BEG7" s="231"/>
      <c r="BEH7" s="231"/>
      <c r="BEI7" s="231"/>
      <c r="BEJ7" s="231"/>
      <c r="BEK7" s="231"/>
      <c r="BEL7" s="231"/>
      <c r="BEM7" s="231"/>
      <c r="BEN7" s="231"/>
      <c r="BEO7" s="231"/>
      <c r="BEP7" s="231"/>
      <c r="BEQ7" s="231"/>
      <c r="BER7" s="231"/>
      <c r="BES7" s="231"/>
      <c r="BET7" s="231"/>
      <c r="BEU7" s="231"/>
      <c r="BEV7" s="231"/>
      <c r="BEW7" s="231"/>
      <c r="BEX7" s="231"/>
      <c r="BEY7" s="231"/>
      <c r="BEZ7" s="231"/>
      <c r="BFA7" s="231"/>
      <c r="BFB7" s="231"/>
      <c r="BFC7" s="231"/>
      <c r="BFD7" s="231"/>
      <c r="BFE7" s="231"/>
      <c r="BFF7" s="231"/>
      <c r="BFG7" s="231"/>
      <c r="BFH7" s="231"/>
      <c r="BFI7" s="231"/>
      <c r="BFJ7" s="231"/>
      <c r="BFK7" s="231"/>
      <c r="BFL7" s="231"/>
      <c r="BFM7" s="231"/>
      <c r="BFN7" s="231"/>
      <c r="BFO7" s="231"/>
      <c r="BFP7" s="231"/>
      <c r="BFQ7" s="231"/>
      <c r="BFR7" s="231"/>
      <c r="BFS7" s="231"/>
      <c r="BFT7" s="231"/>
      <c r="BFU7" s="231"/>
      <c r="BFV7" s="231"/>
      <c r="BFW7" s="231"/>
      <c r="BFX7" s="231"/>
      <c r="BFY7" s="231"/>
      <c r="BFZ7" s="231"/>
      <c r="BGA7" s="231"/>
      <c r="BGB7" s="231"/>
      <c r="BGC7" s="231"/>
      <c r="BGD7" s="231"/>
      <c r="BGE7" s="231"/>
      <c r="BGF7" s="231"/>
      <c r="BGG7" s="231"/>
      <c r="BGH7" s="231"/>
      <c r="BGI7" s="231"/>
      <c r="BGJ7" s="231"/>
      <c r="BGK7" s="231"/>
      <c r="BGL7" s="231"/>
      <c r="BGM7" s="231"/>
      <c r="BGN7" s="231"/>
      <c r="BGO7" s="231"/>
      <c r="BGP7" s="231"/>
      <c r="BGQ7" s="231"/>
      <c r="BGR7" s="231"/>
      <c r="BGS7" s="231"/>
      <c r="BGT7" s="231"/>
      <c r="BGU7" s="231"/>
      <c r="BGV7" s="231"/>
      <c r="BGW7" s="231"/>
      <c r="BGX7" s="231"/>
      <c r="BGY7" s="231"/>
      <c r="BGZ7" s="231"/>
      <c r="BHA7" s="231"/>
      <c r="BHB7" s="231"/>
      <c r="BHC7" s="231"/>
      <c r="BHD7" s="231"/>
      <c r="BHE7" s="231"/>
      <c r="BHF7" s="231"/>
      <c r="BHG7" s="231"/>
      <c r="BHH7" s="231"/>
      <c r="BHI7" s="231"/>
      <c r="BHJ7" s="231"/>
      <c r="BHK7" s="231"/>
      <c r="BHL7" s="231"/>
      <c r="BHM7" s="231"/>
      <c r="BHN7" s="231"/>
      <c r="BHO7" s="231"/>
      <c r="BHP7" s="231"/>
      <c r="BHQ7" s="231"/>
      <c r="BHR7" s="231"/>
      <c r="BHS7" s="231"/>
      <c r="BHT7" s="231"/>
      <c r="BHU7" s="231"/>
      <c r="BHV7" s="231"/>
      <c r="BHW7" s="231"/>
      <c r="BHX7" s="231"/>
      <c r="BHY7" s="231"/>
      <c r="BHZ7" s="231"/>
      <c r="BIA7" s="231"/>
      <c r="BIB7" s="231"/>
      <c r="BIC7" s="231"/>
      <c r="BID7" s="231"/>
      <c r="BIE7" s="231"/>
      <c r="BIF7" s="231"/>
      <c r="BIG7" s="231"/>
      <c r="BIH7" s="231"/>
      <c r="BII7" s="231"/>
      <c r="BIJ7" s="231"/>
      <c r="BIK7" s="231"/>
      <c r="BIL7" s="231"/>
      <c r="BIM7" s="231"/>
      <c r="BIN7" s="231"/>
      <c r="BIO7" s="231"/>
      <c r="BIP7" s="231"/>
      <c r="BIQ7" s="231"/>
      <c r="BIR7" s="231"/>
      <c r="BIS7" s="231"/>
      <c r="BIT7" s="231"/>
      <c r="BIU7" s="231"/>
      <c r="BIV7" s="231"/>
      <c r="BIW7" s="231"/>
      <c r="BIX7" s="231"/>
      <c r="BIY7" s="231"/>
      <c r="BIZ7" s="231"/>
      <c r="BJA7" s="231"/>
      <c r="BJB7" s="231"/>
      <c r="BJC7" s="231"/>
      <c r="BJD7" s="231"/>
      <c r="BJE7" s="231"/>
      <c r="BJF7" s="231"/>
      <c r="BJG7" s="231"/>
      <c r="BJH7" s="231"/>
      <c r="BJI7" s="231"/>
      <c r="BJJ7" s="231"/>
      <c r="BJK7" s="231"/>
      <c r="BJL7" s="231"/>
      <c r="BJM7" s="231"/>
      <c r="BJN7" s="231"/>
      <c r="BJO7" s="231"/>
      <c r="BJP7" s="231"/>
      <c r="BJQ7" s="231"/>
      <c r="BJR7" s="231"/>
      <c r="BJS7" s="231"/>
      <c r="BJT7" s="231"/>
      <c r="BJU7" s="231"/>
      <c r="BJV7" s="231"/>
      <c r="BJW7" s="231"/>
      <c r="BJX7" s="231"/>
      <c r="BJY7" s="231"/>
      <c r="BJZ7" s="231"/>
      <c r="BKA7" s="231"/>
      <c r="BKB7" s="231"/>
      <c r="BKC7" s="231"/>
      <c r="BKD7" s="231"/>
      <c r="BKE7" s="231"/>
      <c r="BKF7" s="231"/>
      <c r="BKG7" s="231"/>
      <c r="BKH7" s="231"/>
      <c r="BKI7" s="231"/>
      <c r="BKJ7" s="231"/>
      <c r="BKK7" s="231"/>
      <c r="BKL7" s="231"/>
      <c r="BKM7" s="231"/>
      <c r="BKN7" s="231"/>
      <c r="BKO7" s="231"/>
      <c r="BKP7" s="231"/>
      <c r="BKQ7" s="231"/>
      <c r="BKR7" s="231"/>
      <c r="BKS7" s="231"/>
      <c r="BKT7" s="231"/>
      <c r="BKU7" s="231"/>
      <c r="BKV7" s="231"/>
      <c r="BKW7" s="231"/>
      <c r="BKX7" s="231"/>
      <c r="BKY7" s="231"/>
      <c r="BKZ7" s="231"/>
      <c r="BLA7" s="231"/>
      <c r="BLB7" s="231"/>
      <c r="BLC7" s="231"/>
      <c r="BLD7" s="231"/>
      <c r="BLE7" s="231"/>
      <c r="BLF7" s="231"/>
      <c r="BLG7" s="231"/>
      <c r="BLH7" s="231"/>
      <c r="BLI7" s="231"/>
      <c r="BLJ7" s="231"/>
      <c r="BLK7" s="231"/>
      <c r="BLL7" s="231"/>
      <c r="BLM7" s="231"/>
      <c r="BLN7" s="231"/>
      <c r="BLO7" s="231"/>
      <c r="BLP7" s="231"/>
      <c r="BLQ7" s="231"/>
      <c r="BLR7" s="231"/>
      <c r="BLS7" s="231"/>
      <c r="BLT7" s="231"/>
      <c r="BLU7" s="231"/>
      <c r="BLV7" s="231"/>
      <c r="BLW7" s="231"/>
      <c r="BLX7" s="231"/>
      <c r="BLY7" s="231"/>
      <c r="BLZ7" s="231"/>
      <c r="BMA7" s="231"/>
      <c r="BMB7" s="231"/>
      <c r="BMC7" s="231"/>
      <c r="BMD7" s="231"/>
      <c r="BME7" s="231"/>
      <c r="BMF7" s="231"/>
      <c r="BMG7" s="231"/>
      <c r="BMH7" s="231"/>
      <c r="BMI7" s="231"/>
      <c r="BMJ7" s="231"/>
      <c r="BMK7" s="231"/>
      <c r="BML7" s="231"/>
      <c r="BMM7" s="231"/>
      <c r="BMN7" s="231"/>
      <c r="BMO7" s="231"/>
      <c r="BMP7" s="231"/>
      <c r="BMQ7" s="231"/>
      <c r="BMR7" s="231"/>
      <c r="BMS7" s="231"/>
      <c r="BMT7" s="231"/>
      <c r="BMU7" s="231"/>
      <c r="BMV7" s="231"/>
      <c r="BMW7" s="231"/>
      <c r="BMX7" s="231"/>
      <c r="BMY7" s="231"/>
      <c r="BMZ7" s="231"/>
      <c r="BNA7" s="231"/>
      <c r="BNB7" s="231"/>
      <c r="BNC7" s="231"/>
      <c r="BND7" s="231"/>
      <c r="BNE7" s="231"/>
      <c r="BNF7" s="231"/>
      <c r="BNG7" s="231"/>
      <c r="BNH7" s="231"/>
      <c r="BNI7" s="231"/>
      <c r="BNJ7" s="231"/>
      <c r="BNK7" s="231"/>
      <c r="BNL7" s="231"/>
      <c r="BNM7" s="231"/>
      <c r="BNN7" s="231"/>
      <c r="BNO7" s="231"/>
      <c r="BNP7" s="231"/>
      <c r="BNQ7" s="231"/>
      <c r="BNR7" s="231"/>
      <c r="BNS7" s="231"/>
      <c r="BNT7" s="231"/>
      <c r="BNU7" s="231"/>
      <c r="BNV7" s="231"/>
      <c r="BNW7" s="231"/>
      <c r="BNX7" s="231"/>
      <c r="BNY7" s="231"/>
      <c r="BNZ7" s="231"/>
      <c r="BOA7" s="231"/>
      <c r="BOB7" s="231"/>
      <c r="BOC7" s="231"/>
      <c r="BOD7" s="231"/>
      <c r="BOE7" s="231"/>
      <c r="BOF7" s="231"/>
      <c r="BOG7" s="231"/>
      <c r="BOH7" s="231"/>
      <c r="BOI7" s="231"/>
      <c r="BOJ7" s="231"/>
      <c r="BOK7" s="231"/>
      <c r="BOL7" s="231"/>
      <c r="BOM7" s="231"/>
      <c r="BON7" s="231"/>
      <c r="BOO7" s="231"/>
      <c r="BOP7" s="231"/>
      <c r="BOQ7" s="231"/>
      <c r="BOR7" s="231"/>
      <c r="BOS7" s="231"/>
      <c r="BOT7" s="231"/>
      <c r="BOU7" s="231"/>
      <c r="BOV7" s="231"/>
      <c r="BOW7" s="231"/>
      <c r="BOX7" s="231"/>
      <c r="BOY7" s="231"/>
      <c r="BOZ7" s="231"/>
      <c r="BPA7" s="231"/>
      <c r="BPB7" s="231"/>
      <c r="BPC7" s="231"/>
      <c r="BPD7" s="231"/>
      <c r="BPE7" s="231"/>
      <c r="BPF7" s="231"/>
      <c r="BPG7" s="231"/>
      <c r="BPH7" s="231"/>
      <c r="BPI7" s="231"/>
      <c r="BPJ7" s="231"/>
      <c r="BPK7" s="231"/>
      <c r="BPL7" s="231"/>
      <c r="BPM7" s="231"/>
      <c r="BPN7" s="231"/>
      <c r="BPO7" s="231"/>
      <c r="BPP7" s="231"/>
      <c r="BPQ7" s="231"/>
      <c r="BPR7" s="231"/>
      <c r="BPS7" s="231"/>
      <c r="BPT7" s="231"/>
      <c r="BPU7" s="231"/>
      <c r="BPV7" s="231"/>
      <c r="BPW7" s="231"/>
      <c r="BPX7" s="231"/>
      <c r="BPY7" s="231"/>
      <c r="BPZ7" s="231"/>
      <c r="BQA7" s="231"/>
      <c r="BQB7" s="231"/>
      <c r="BQC7" s="231"/>
      <c r="BQD7" s="231"/>
      <c r="BQE7" s="231"/>
      <c r="BQF7" s="231"/>
      <c r="BQG7" s="231"/>
      <c r="BQH7" s="231"/>
      <c r="BQI7" s="231"/>
      <c r="BQJ7" s="231"/>
      <c r="BQK7" s="231"/>
      <c r="BQL7" s="231"/>
      <c r="BQM7" s="231"/>
      <c r="BQN7" s="231"/>
      <c r="BQO7" s="231"/>
      <c r="BQP7" s="231"/>
      <c r="BQQ7" s="231"/>
      <c r="BQR7" s="231"/>
      <c r="BQS7" s="231"/>
      <c r="BQT7" s="231"/>
      <c r="BQU7" s="231"/>
      <c r="BQV7" s="231"/>
      <c r="BQW7" s="231"/>
      <c r="BQX7" s="231"/>
      <c r="BQY7" s="231"/>
      <c r="BQZ7" s="231"/>
      <c r="BRA7" s="231"/>
      <c r="BRB7" s="231"/>
      <c r="BRC7" s="231"/>
      <c r="BRD7" s="231"/>
      <c r="BRE7" s="231"/>
      <c r="BRF7" s="231"/>
      <c r="BRG7" s="231"/>
      <c r="BRH7" s="231"/>
      <c r="BRI7" s="231"/>
      <c r="BRJ7" s="231"/>
      <c r="BRK7" s="231"/>
      <c r="BRL7" s="231"/>
      <c r="BRM7" s="231"/>
      <c r="BRN7" s="231"/>
      <c r="BRO7" s="231"/>
      <c r="BRP7" s="231"/>
      <c r="BRQ7" s="231"/>
      <c r="BRR7" s="231"/>
      <c r="BRS7" s="231"/>
      <c r="BRT7" s="231"/>
      <c r="BRU7" s="231"/>
      <c r="BRV7" s="231"/>
      <c r="BRW7" s="231"/>
      <c r="BRX7" s="231"/>
      <c r="BRY7" s="231"/>
      <c r="BRZ7" s="231"/>
      <c r="BSA7" s="231"/>
      <c r="BSB7" s="231"/>
      <c r="BSC7" s="231"/>
      <c r="BSD7" s="231"/>
      <c r="BSE7" s="231"/>
      <c r="BSF7" s="231"/>
      <c r="BSG7" s="231"/>
      <c r="BSH7" s="231"/>
      <c r="BSI7" s="231"/>
      <c r="BSJ7" s="231"/>
      <c r="BSK7" s="231"/>
      <c r="BSL7" s="231"/>
      <c r="BSM7" s="231"/>
      <c r="BSN7" s="231"/>
      <c r="BSO7" s="231"/>
      <c r="BSP7" s="231"/>
      <c r="BSQ7" s="231"/>
      <c r="BSR7" s="231"/>
      <c r="BSS7" s="231"/>
      <c r="BST7" s="231"/>
      <c r="BSU7" s="231"/>
      <c r="BSV7" s="231"/>
      <c r="BSW7" s="231"/>
      <c r="BSX7" s="231"/>
      <c r="BSY7" s="231"/>
      <c r="BSZ7" s="231"/>
      <c r="BTA7" s="231"/>
      <c r="BTB7" s="231"/>
      <c r="BTC7" s="231"/>
      <c r="BTD7" s="231"/>
      <c r="BTE7" s="231"/>
      <c r="BTF7" s="231"/>
      <c r="BTG7" s="231"/>
      <c r="BTH7" s="231"/>
      <c r="BTI7" s="231"/>
      <c r="BTJ7" s="231"/>
      <c r="BTK7" s="231"/>
      <c r="BTL7" s="231"/>
      <c r="BTM7" s="231"/>
      <c r="BTN7" s="231"/>
      <c r="BTO7" s="231"/>
      <c r="BTP7" s="231"/>
      <c r="BTQ7" s="231"/>
      <c r="BTR7" s="231"/>
      <c r="BTS7" s="231"/>
      <c r="BTT7" s="231"/>
      <c r="BTU7" s="231"/>
      <c r="BTV7" s="231"/>
      <c r="BTW7" s="231"/>
      <c r="BTX7" s="231"/>
      <c r="BTY7" s="231"/>
      <c r="BTZ7" s="231"/>
      <c r="BUA7" s="231"/>
      <c r="BUB7" s="231"/>
      <c r="BUC7" s="231"/>
      <c r="BUD7" s="231"/>
      <c r="BUE7" s="231"/>
      <c r="BUF7" s="231"/>
      <c r="BUG7" s="231"/>
      <c r="BUH7" s="231"/>
      <c r="BUI7" s="231"/>
      <c r="BUJ7" s="231"/>
      <c r="BUK7" s="231"/>
      <c r="BUL7" s="231"/>
      <c r="BUM7" s="231"/>
      <c r="BUN7" s="231"/>
      <c r="BUO7" s="231"/>
      <c r="BUP7" s="231"/>
      <c r="BUQ7" s="231"/>
      <c r="BUR7" s="231"/>
      <c r="BUS7" s="231"/>
      <c r="BUT7" s="231"/>
      <c r="BUU7" s="231"/>
      <c r="BUV7" s="231"/>
      <c r="BUW7" s="231"/>
      <c r="BUX7" s="231"/>
      <c r="BUY7" s="231"/>
      <c r="BUZ7" s="231"/>
      <c r="BVA7" s="231"/>
      <c r="BVB7" s="231"/>
      <c r="BVC7" s="231"/>
      <c r="BVD7" s="231"/>
      <c r="BVE7" s="231"/>
      <c r="BVF7" s="231"/>
      <c r="BVG7" s="231"/>
      <c r="BVH7" s="231"/>
      <c r="BVI7" s="231"/>
      <c r="BVJ7" s="231"/>
      <c r="BVK7" s="231"/>
      <c r="BVL7" s="231"/>
      <c r="BVM7" s="231"/>
      <c r="BVN7" s="231"/>
      <c r="BVO7" s="231"/>
      <c r="BVP7" s="231"/>
      <c r="BVQ7" s="231"/>
      <c r="BVR7" s="231"/>
      <c r="BVS7" s="231"/>
      <c r="BVT7" s="231"/>
      <c r="BVU7" s="231"/>
      <c r="BVV7" s="231"/>
      <c r="BVW7" s="231"/>
      <c r="BVX7" s="231"/>
      <c r="BVY7" s="231"/>
      <c r="BVZ7" s="231"/>
      <c r="BWA7" s="231"/>
      <c r="BWB7" s="231"/>
      <c r="BWC7" s="231"/>
      <c r="BWD7" s="231"/>
      <c r="BWE7" s="231"/>
      <c r="BWF7" s="231"/>
      <c r="BWG7" s="231"/>
      <c r="BWH7" s="231"/>
      <c r="BWI7" s="231"/>
      <c r="BWJ7" s="231"/>
      <c r="BWK7" s="231"/>
      <c r="BWL7" s="231"/>
      <c r="BWM7" s="231"/>
      <c r="BWN7" s="231"/>
      <c r="BWO7" s="231"/>
      <c r="BWP7" s="231"/>
      <c r="BWQ7" s="231"/>
      <c r="BWR7" s="231"/>
      <c r="BWS7" s="231"/>
      <c r="BWT7" s="231"/>
      <c r="BWU7" s="231"/>
      <c r="BWV7" s="231"/>
      <c r="BWW7" s="231"/>
      <c r="BWX7" s="231"/>
      <c r="BWY7" s="231"/>
      <c r="BWZ7" s="231"/>
      <c r="BXA7" s="231"/>
      <c r="BXB7" s="231"/>
      <c r="BXC7" s="231"/>
      <c r="BXD7" s="231"/>
      <c r="BXE7" s="231"/>
      <c r="BXF7" s="231"/>
      <c r="BXG7" s="231"/>
      <c r="BXH7" s="231"/>
      <c r="BXI7" s="231"/>
      <c r="BXJ7" s="231"/>
      <c r="BXK7" s="231"/>
      <c r="BXL7" s="231"/>
      <c r="BXM7" s="231"/>
      <c r="BXN7" s="231"/>
      <c r="BXO7" s="231"/>
      <c r="BXP7" s="231"/>
      <c r="BXQ7" s="231"/>
      <c r="BXR7" s="231"/>
      <c r="BXS7" s="231"/>
      <c r="BXT7" s="231"/>
      <c r="BXU7" s="231"/>
      <c r="BXV7" s="231"/>
      <c r="BXW7" s="231"/>
      <c r="BXX7" s="231"/>
      <c r="BXY7" s="231"/>
      <c r="BXZ7" s="231"/>
      <c r="BYA7" s="231"/>
      <c r="BYB7" s="231"/>
      <c r="BYC7" s="231"/>
      <c r="BYD7" s="231"/>
      <c r="BYE7" s="231"/>
      <c r="BYF7" s="231"/>
      <c r="BYG7" s="231"/>
      <c r="BYH7" s="231"/>
      <c r="BYI7" s="231"/>
      <c r="BYJ7" s="231"/>
      <c r="BYK7" s="231"/>
      <c r="BYL7" s="231"/>
      <c r="BYM7" s="231"/>
      <c r="BYN7" s="231"/>
      <c r="BYO7" s="231"/>
      <c r="BYP7" s="231"/>
      <c r="BYQ7" s="231"/>
      <c r="BYR7" s="231"/>
      <c r="BYS7" s="231"/>
      <c r="BYT7" s="231"/>
      <c r="BYU7" s="231"/>
      <c r="BYV7" s="231"/>
      <c r="BYW7" s="231"/>
      <c r="BYX7" s="231"/>
      <c r="BYY7" s="231"/>
      <c r="BYZ7" s="231"/>
      <c r="BZA7" s="231"/>
      <c r="BZB7" s="231"/>
      <c r="BZC7" s="231"/>
      <c r="BZD7" s="231"/>
      <c r="BZE7" s="231"/>
      <c r="BZF7" s="231"/>
      <c r="BZG7" s="231"/>
      <c r="BZH7" s="231"/>
      <c r="BZI7" s="231"/>
      <c r="BZJ7" s="231"/>
      <c r="BZK7" s="231"/>
      <c r="BZL7" s="231"/>
      <c r="BZM7" s="231"/>
      <c r="BZN7" s="231"/>
      <c r="BZO7" s="231"/>
      <c r="BZP7" s="231"/>
      <c r="BZQ7" s="231"/>
      <c r="BZR7" s="231"/>
      <c r="BZS7" s="231"/>
      <c r="BZT7" s="231"/>
      <c r="BZU7" s="231"/>
      <c r="BZV7" s="231"/>
      <c r="BZW7" s="231"/>
      <c r="BZX7" s="231"/>
      <c r="BZY7" s="231"/>
      <c r="BZZ7" s="231"/>
      <c r="CAA7" s="231"/>
      <c r="CAB7" s="231"/>
      <c r="CAC7" s="231"/>
      <c r="CAD7" s="231"/>
      <c r="CAE7" s="231"/>
      <c r="CAF7" s="231"/>
      <c r="CAG7" s="231"/>
      <c r="CAH7" s="231"/>
      <c r="CAI7" s="231"/>
      <c r="CAJ7" s="231"/>
      <c r="CAK7" s="231"/>
      <c r="CAL7" s="231"/>
      <c r="CAM7" s="231"/>
      <c r="CAN7" s="231"/>
      <c r="CAO7" s="231"/>
      <c r="CAP7" s="231"/>
      <c r="CAQ7" s="231"/>
      <c r="CAR7" s="231"/>
      <c r="CAS7" s="231"/>
      <c r="CAT7" s="231"/>
      <c r="CAU7" s="231"/>
      <c r="CAV7" s="231"/>
      <c r="CAW7" s="231"/>
      <c r="CAX7" s="231"/>
      <c r="CAY7" s="231"/>
      <c r="CAZ7" s="231"/>
      <c r="CBA7" s="231"/>
      <c r="CBB7" s="231"/>
      <c r="CBC7" s="231"/>
      <c r="CBD7" s="231"/>
      <c r="CBE7" s="231"/>
      <c r="CBF7" s="231"/>
      <c r="CBG7" s="231"/>
      <c r="CBH7" s="231"/>
      <c r="CBI7" s="231"/>
      <c r="CBJ7" s="231"/>
      <c r="CBK7" s="231"/>
      <c r="CBL7" s="231"/>
      <c r="CBM7" s="231"/>
      <c r="CBN7" s="231"/>
      <c r="CBO7" s="231"/>
      <c r="CBP7" s="231"/>
      <c r="CBQ7" s="231"/>
      <c r="CBR7" s="231"/>
      <c r="CBS7" s="231"/>
      <c r="CBT7" s="231"/>
      <c r="CBU7" s="231"/>
      <c r="CBV7" s="231"/>
      <c r="CBW7" s="231"/>
      <c r="CBX7" s="231"/>
      <c r="CBY7" s="231"/>
      <c r="CBZ7" s="231"/>
      <c r="CCA7" s="231"/>
      <c r="CCB7" s="231"/>
      <c r="CCC7" s="231"/>
      <c r="CCD7" s="231"/>
      <c r="CCE7" s="231"/>
      <c r="CCF7" s="231"/>
      <c r="CCG7" s="231"/>
      <c r="CCH7" s="231"/>
      <c r="CCI7" s="231"/>
      <c r="CCJ7" s="231"/>
      <c r="CCK7" s="231"/>
      <c r="CCL7" s="231"/>
      <c r="CCM7" s="231"/>
      <c r="CCN7" s="231"/>
      <c r="CCO7" s="231"/>
      <c r="CCP7" s="231"/>
      <c r="CCQ7" s="231"/>
      <c r="CCR7" s="231"/>
      <c r="CCS7" s="231"/>
      <c r="CCT7" s="231"/>
      <c r="CCU7" s="231"/>
      <c r="CCV7" s="231"/>
      <c r="CCW7" s="231"/>
      <c r="CCX7" s="231"/>
      <c r="CCY7" s="231"/>
      <c r="CCZ7" s="231"/>
      <c r="CDA7" s="231"/>
      <c r="CDB7" s="231"/>
      <c r="CDC7" s="231"/>
      <c r="CDD7" s="231"/>
      <c r="CDE7" s="231"/>
      <c r="CDF7" s="231"/>
      <c r="CDG7" s="231"/>
      <c r="CDH7" s="231"/>
      <c r="CDI7" s="231"/>
      <c r="CDJ7" s="231"/>
      <c r="CDK7" s="231"/>
      <c r="CDL7" s="231"/>
      <c r="CDM7" s="231"/>
      <c r="CDN7" s="231"/>
      <c r="CDO7" s="231"/>
      <c r="CDP7" s="231"/>
      <c r="CDQ7" s="231"/>
      <c r="CDR7" s="231"/>
      <c r="CDS7" s="231"/>
      <c r="CDT7" s="231"/>
      <c r="CDU7" s="231"/>
      <c r="CDV7" s="231"/>
      <c r="CDW7" s="231"/>
      <c r="CDX7" s="231"/>
      <c r="CDY7" s="231"/>
      <c r="CDZ7" s="231"/>
      <c r="CEA7" s="231"/>
      <c r="CEB7" s="231"/>
      <c r="CEC7" s="231"/>
      <c r="CED7" s="231"/>
      <c r="CEE7" s="231"/>
      <c r="CEF7" s="231"/>
      <c r="CEG7" s="231"/>
      <c r="CEH7" s="231"/>
      <c r="CEI7" s="231"/>
      <c r="CEJ7" s="231"/>
      <c r="CEK7" s="231"/>
      <c r="CEL7" s="231"/>
      <c r="CEM7" s="231"/>
      <c r="CEN7" s="231"/>
      <c r="CEO7" s="231"/>
      <c r="CEP7" s="231"/>
      <c r="CEQ7" s="231"/>
      <c r="CER7" s="231"/>
      <c r="CES7" s="231"/>
      <c r="CET7" s="231"/>
      <c r="CEU7" s="231"/>
      <c r="CEV7" s="231"/>
      <c r="CEW7" s="231"/>
      <c r="CEX7" s="231"/>
      <c r="CEY7" s="231"/>
      <c r="CEZ7" s="231"/>
      <c r="CFA7" s="231"/>
      <c r="CFB7" s="231"/>
      <c r="CFC7" s="231"/>
      <c r="CFD7" s="231"/>
      <c r="CFE7" s="231"/>
      <c r="CFF7" s="231"/>
      <c r="CFG7" s="231"/>
      <c r="CFH7" s="231"/>
      <c r="CFI7" s="231"/>
      <c r="CFJ7" s="231"/>
      <c r="CFK7" s="231"/>
      <c r="CFL7" s="231"/>
      <c r="CFM7" s="231"/>
      <c r="CFN7" s="231"/>
      <c r="CFO7" s="231"/>
      <c r="CFP7" s="231"/>
      <c r="CFQ7" s="231"/>
      <c r="CFR7" s="231"/>
      <c r="CFS7" s="231"/>
      <c r="CFT7" s="231"/>
      <c r="CFU7" s="231"/>
      <c r="CFV7" s="231"/>
      <c r="CFW7" s="231"/>
      <c r="CFX7" s="231"/>
      <c r="CFY7" s="231"/>
      <c r="CFZ7" s="231"/>
      <c r="CGA7" s="231"/>
      <c r="CGB7" s="231"/>
      <c r="CGC7" s="231"/>
      <c r="CGD7" s="231"/>
      <c r="CGE7" s="231"/>
      <c r="CGF7" s="231"/>
      <c r="CGG7" s="231"/>
      <c r="CGH7" s="231"/>
      <c r="CGI7" s="231"/>
      <c r="CGJ7" s="231"/>
      <c r="CGK7" s="231"/>
      <c r="CGL7" s="231"/>
      <c r="CGM7" s="231"/>
      <c r="CGN7" s="231"/>
      <c r="CGO7" s="231"/>
      <c r="CGP7" s="231"/>
      <c r="CGQ7" s="231"/>
      <c r="CGR7" s="231"/>
      <c r="CGS7" s="231"/>
      <c r="CGT7" s="231"/>
      <c r="CGU7" s="231"/>
      <c r="CGV7" s="231"/>
      <c r="CGW7" s="231"/>
      <c r="CGX7" s="231"/>
      <c r="CGY7" s="231"/>
      <c r="CGZ7" s="231"/>
      <c r="CHA7" s="231"/>
      <c r="CHB7" s="231"/>
      <c r="CHC7" s="231"/>
      <c r="CHD7" s="231"/>
      <c r="CHE7" s="231"/>
      <c r="CHF7" s="231"/>
      <c r="CHG7" s="231"/>
      <c r="CHH7" s="231"/>
      <c r="CHI7" s="231"/>
      <c r="CHJ7" s="231"/>
      <c r="CHK7" s="231"/>
      <c r="CHL7" s="231"/>
      <c r="CHM7" s="231"/>
      <c r="CHN7" s="231"/>
      <c r="CHO7" s="231"/>
      <c r="CHP7" s="231"/>
      <c r="CHQ7" s="231"/>
      <c r="CHR7" s="231"/>
      <c r="CHS7" s="231"/>
      <c r="CHT7" s="231"/>
      <c r="CHU7" s="231"/>
      <c r="CHV7" s="231"/>
      <c r="CHW7" s="231"/>
      <c r="CHX7" s="231"/>
      <c r="CHY7" s="231"/>
      <c r="CHZ7" s="231"/>
      <c r="CIA7" s="231"/>
      <c r="CIB7" s="231"/>
      <c r="CIC7" s="231"/>
      <c r="CID7" s="231"/>
      <c r="CIE7" s="231"/>
      <c r="CIF7" s="231"/>
      <c r="CIG7" s="231"/>
      <c r="CIH7" s="231"/>
      <c r="CII7" s="231"/>
      <c r="CIJ7" s="231"/>
      <c r="CIK7" s="231"/>
      <c r="CIL7" s="231"/>
      <c r="CIM7" s="231"/>
      <c r="CIN7" s="231"/>
      <c r="CIO7" s="231"/>
      <c r="CIP7" s="231"/>
      <c r="CIQ7" s="231"/>
      <c r="CIR7" s="231"/>
      <c r="CIS7" s="231"/>
      <c r="CIT7" s="231"/>
      <c r="CIU7" s="231"/>
      <c r="CIV7" s="231"/>
      <c r="CIW7" s="231"/>
      <c r="CIX7" s="231"/>
      <c r="CIY7" s="231"/>
      <c r="CIZ7" s="231"/>
      <c r="CJA7" s="231"/>
      <c r="CJB7" s="231"/>
      <c r="CJC7" s="231"/>
      <c r="CJD7" s="231"/>
      <c r="CJE7" s="231"/>
      <c r="CJF7" s="231"/>
      <c r="CJG7" s="231"/>
      <c r="CJH7" s="231"/>
      <c r="CJI7" s="231"/>
      <c r="CJJ7" s="231"/>
      <c r="CJK7" s="231"/>
      <c r="CJL7" s="231"/>
      <c r="CJM7" s="231"/>
      <c r="CJN7" s="231"/>
      <c r="CJO7" s="231"/>
      <c r="CJP7" s="231"/>
      <c r="CJQ7" s="231"/>
      <c r="CJR7" s="231"/>
      <c r="CJS7" s="231"/>
      <c r="CJT7" s="231"/>
      <c r="CJU7" s="231"/>
      <c r="CJV7" s="231"/>
      <c r="CJW7" s="231"/>
      <c r="CJX7" s="231"/>
      <c r="CJY7" s="231"/>
      <c r="CJZ7" s="231"/>
      <c r="CKA7" s="231"/>
      <c r="CKB7" s="231"/>
      <c r="CKC7" s="231"/>
      <c r="CKD7" s="231"/>
      <c r="CKE7" s="231"/>
      <c r="CKF7" s="231"/>
      <c r="CKG7" s="231"/>
      <c r="CKH7" s="231"/>
      <c r="CKI7" s="231"/>
      <c r="CKJ7" s="231"/>
      <c r="CKK7" s="231"/>
      <c r="CKL7" s="231"/>
      <c r="CKM7" s="231"/>
      <c r="CKN7" s="231"/>
      <c r="CKO7" s="231"/>
      <c r="CKP7" s="231"/>
      <c r="CKQ7" s="231"/>
      <c r="CKR7" s="231"/>
      <c r="CKS7" s="231"/>
      <c r="CKT7" s="231"/>
      <c r="CKU7" s="231"/>
      <c r="CKV7" s="231"/>
      <c r="CKW7" s="231"/>
      <c r="CKX7" s="231"/>
      <c r="CKY7" s="231"/>
      <c r="CKZ7" s="231"/>
      <c r="CLA7" s="231"/>
      <c r="CLB7" s="231"/>
      <c r="CLC7" s="231"/>
      <c r="CLD7" s="231"/>
      <c r="CLE7" s="231"/>
      <c r="CLF7" s="231"/>
      <c r="CLG7" s="231"/>
      <c r="CLH7" s="231"/>
      <c r="CLI7" s="231"/>
      <c r="CLJ7" s="231"/>
      <c r="CLK7" s="231"/>
      <c r="CLL7" s="231"/>
      <c r="CLM7" s="231"/>
      <c r="CLN7" s="231"/>
      <c r="CLO7" s="231"/>
      <c r="CLP7" s="231"/>
      <c r="CLQ7" s="231"/>
      <c r="CLR7" s="231"/>
      <c r="CLS7" s="231"/>
      <c r="CLT7" s="231"/>
      <c r="CLU7" s="231"/>
      <c r="CLV7" s="231"/>
      <c r="CLW7" s="231"/>
      <c r="CLX7" s="231"/>
      <c r="CLY7" s="231"/>
      <c r="CLZ7" s="231"/>
      <c r="CMA7" s="231"/>
      <c r="CMB7" s="231"/>
      <c r="CMC7" s="231"/>
      <c r="CMD7" s="231"/>
      <c r="CME7" s="231"/>
      <c r="CMF7" s="231"/>
      <c r="CMG7" s="231"/>
      <c r="CMH7" s="231"/>
      <c r="CMI7" s="231"/>
      <c r="CMJ7" s="231"/>
      <c r="CMK7" s="231"/>
      <c r="CML7" s="231"/>
      <c r="CMM7" s="231"/>
      <c r="CMN7" s="231"/>
      <c r="CMO7" s="231"/>
      <c r="CMP7" s="231"/>
      <c r="CMQ7" s="231"/>
      <c r="CMR7" s="231"/>
      <c r="CMS7" s="231"/>
      <c r="CMT7" s="231"/>
      <c r="CMU7" s="231"/>
      <c r="CMV7" s="231"/>
      <c r="CMW7" s="231"/>
      <c r="CMX7" s="231"/>
      <c r="CMY7" s="231"/>
      <c r="CMZ7" s="231"/>
      <c r="CNA7" s="231"/>
      <c r="CNB7" s="231"/>
      <c r="CNC7" s="231"/>
      <c r="CND7" s="231"/>
      <c r="CNE7" s="231"/>
      <c r="CNF7" s="231"/>
      <c r="CNG7" s="231"/>
      <c r="CNH7" s="231"/>
      <c r="CNI7" s="231"/>
      <c r="CNJ7" s="231"/>
      <c r="CNK7" s="231"/>
      <c r="CNL7" s="231"/>
      <c r="CNM7" s="231"/>
      <c r="CNN7" s="231"/>
      <c r="CNO7" s="231"/>
      <c r="CNP7" s="231"/>
      <c r="CNQ7" s="231"/>
      <c r="CNR7" s="231"/>
      <c r="CNS7" s="231"/>
      <c r="CNT7" s="231"/>
      <c r="CNU7" s="231"/>
      <c r="CNV7" s="231"/>
      <c r="CNW7" s="231"/>
      <c r="CNX7" s="231"/>
      <c r="CNY7" s="231"/>
      <c r="CNZ7" s="231"/>
      <c r="COA7" s="231"/>
      <c r="COB7" s="231"/>
      <c r="COC7" s="231"/>
      <c r="COD7" s="231"/>
      <c r="COE7" s="231"/>
      <c r="COF7" s="231"/>
      <c r="COG7" s="231"/>
      <c r="COH7" s="231"/>
      <c r="COI7" s="231"/>
      <c r="COJ7" s="231"/>
      <c r="COK7" s="231"/>
      <c r="COL7" s="231"/>
      <c r="COM7" s="231"/>
      <c r="CON7" s="231"/>
      <c r="COO7" s="231"/>
      <c r="COP7" s="231"/>
      <c r="COQ7" s="231"/>
      <c r="COR7" s="231"/>
      <c r="COS7" s="231"/>
      <c r="COT7" s="231"/>
      <c r="COU7" s="231"/>
      <c r="COV7" s="231"/>
      <c r="COW7" s="231"/>
      <c r="COX7" s="231"/>
      <c r="COY7" s="231"/>
      <c r="COZ7" s="231"/>
      <c r="CPA7" s="231"/>
      <c r="CPB7" s="231"/>
      <c r="CPC7" s="231"/>
      <c r="CPD7" s="231"/>
      <c r="CPE7" s="231"/>
      <c r="CPF7" s="231"/>
      <c r="CPG7" s="231"/>
      <c r="CPH7" s="231"/>
      <c r="CPI7" s="231"/>
      <c r="CPJ7" s="231"/>
      <c r="CPK7" s="231"/>
      <c r="CPL7" s="231"/>
      <c r="CPM7" s="231"/>
      <c r="CPN7" s="231"/>
      <c r="CPO7" s="231"/>
      <c r="CPP7" s="231"/>
      <c r="CPQ7" s="231"/>
      <c r="CPR7" s="231"/>
      <c r="CPS7" s="231"/>
      <c r="CPT7" s="231"/>
      <c r="CPU7" s="231"/>
      <c r="CPV7" s="231"/>
      <c r="CPW7" s="231"/>
      <c r="CPX7" s="231"/>
      <c r="CPY7" s="231"/>
      <c r="CPZ7" s="231"/>
      <c r="CQA7" s="231"/>
      <c r="CQB7" s="231"/>
      <c r="CQC7" s="231"/>
      <c r="CQD7" s="231"/>
      <c r="CQE7" s="231"/>
      <c r="CQF7" s="231"/>
      <c r="CQG7" s="231"/>
      <c r="CQH7" s="231"/>
      <c r="CQI7" s="231"/>
      <c r="CQJ7" s="231"/>
      <c r="CQK7" s="231"/>
      <c r="CQL7" s="231"/>
      <c r="CQM7" s="231"/>
      <c r="CQN7" s="231"/>
      <c r="CQO7" s="231"/>
      <c r="CQP7" s="231"/>
      <c r="CQQ7" s="231"/>
      <c r="CQR7" s="231"/>
      <c r="CQS7" s="231"/>
      <c r="CQT7" s="231"/>
      <c r="CQU7" s="231"/>
      <c r="CQV7" s="231"/>
      <c r="CQW7" s="231"/>
      <c r="CQX7" s="231"/>
      <c r="CQY7" s="231"/>
      <c r="CQZ7" s="231"/>
      <c r="CRA7" s="231"/>
      <c r="CRB7" s="231"/>
      <c r="CRC7" s="231"/>
      <c r="CRD7" s="231"/>
      <c r="CRE7" s="231"/>
      <c r="CRF7" s="231"/>
      <c r="CRG7" s="231"/>
      <c r="CRH7" s="231"/>
      <c r="CRI7" s="231"/>
      <c r="CRJ7" s="231"/>
      <c r="CRK7" s="231"/>
      <c r="CRL7" s="231"/>
      <c r="CRM7" s="231"/>
      <c r="CRN7" s="231"/>
      <c r="CRO7" s="231"/>
      <c r="CRP7" s="231"/>
      <c r="CRQ7" s="231"/>
      <c r="CRR7" s="231"/>
      <c r="CRS7" s="231"/>
      <c r="CRT7" s="231"/>
      <c r="CRU7" s="231"/>
      <c r="CRV7" s="231"/>
      <c r="CRW7" s="231"/>
      <c r="CRX7" s="231"/>
      <c r="CRY7" s="231"/>
      <c r="CRZ7" s="231"/>
      <c r="CSA7" s="231"/>
      <c r="CSB7" s="231"/>
      <c r="CSC7" s="231"/>
      <c r="CSD7" s="231"/>
      <c r="CSE7" s="231"/>
      <c r="CSF7" s="231"/>
      <c r="CSG7" s="231"/>
      <c r="CSH7" s="231"/>
      <c r="CSI7" s="231"/>
      <c r="CSJ7" s="231"/>
      <c r="CSK7" s="231"/>
      <c r="CSL7" s="231"/>
      <c r="CSM7" s="231"/>
      <c r="CSN7" s="231"/>
      <c r="CSO7" s="231"/>
      <c r="CSP7" s="231"/>
      <c r="CSQ7" s="231"/>
      <c r="CSR7" s="231"/>
      <c r="CSS7" s="231"/>
      <c r="CST7" s="231"/>
      <c r="CSU7" s="231"/>
      <c r="CSV7" s="231"/>
      <c r="CSW7" s="231"/>
      <c r="CSX7" s="231"/>
      <c r="CSY7" s="231"/>
      <c r="CSZ7" s="231"/>
      <c r="CTA7" s="231"/>
      <c r="CTB7" s="231"/>
      <c r="CTC7" s="231"/>
      <c r="CTD7" s="231"/>
      <c r="CTE7" s="231"/>
      <c r="CTF7" s="231"/>
      <c r="CTG7" s="231"/>
      <c r="CTH7" s="231"/>
      <c r="CTI7" s="231"/>
      <c r="CTJ7" s="231"/>
      <c r="CTK7" s="231"/>
      <c r="CTL7" s="231"/>
      <c r="CTM7" s="231"/>
      <c r="CTN7" s="231"/>
      <c r="CTO7" s="231"/>
      <c r="CTP7" s="231"/>
      <c r="CTQ7" s="231"/>
      <c r="CTR7" s="231"/>
      <c r="CTS7" s="231"/>
      <c r="CTT7" s="231"/>
      <c r="CTU7" s="231"/>
      <c r="CTV7" s="231"/>
      <c r="CTW7" s="231"/>
      <c r="CTX7" s="231"/>
      <c r="CTY7" s="231"/>
      <c r="CTZ7" s="231"/>
      <c r="CUA7" s="231"/>
      <c r="CUB7" s="231"/>
      <c r="CUC7" s="231"/>
      <c r="CUD7" s="231"/>
      <c r="CUE7" s="231"/>
      <c r="CUF7" s="231"/>
      <c r="CUG7" s="231"/>
      <c r="CUH7" s="231"/>
      <c r="CUI7" s="231"/>
      <c r="CUJ7" s="231"/>
      <c r="CUK7" s="231"/>
      <c r="CUL7" s="231"/>
      <c r="CUM7" s="231"/>
      <c r="CUN7" s="231"/>
      <c r="CUO7" s="231"/>
      <c r="CUP7" s="231"/>
      <c r="CUQ7" s="231"/>
      <c r="CUR7" s="231"/>
      <c r="CUS7" s="231"/>
      <c r="CUT7" s="231"/>
      <c r="CUU7" s="231"/>
      <c r="CUV7" s="231"/>
      <c r="CUW7" s="231"/>
      <c r="CUX7" s="231"/>
      <c r="CUY7" s="231"/>
      <c r="CUZ7" s="231"/>
      <c r="CVA7" s="231"/>
      <c r="CVB7" s="231"/>
      <c r="CVC7" s="231"/>
      <c r="CVD7" s="231"/>
      <c r="CVE7" s="231"/>
      <c r="CVF7" s="231"/>
      <c r="CVG7" s="231"/>
      <c r="CVH7" s="231"/>
      <c r="CVI7" s="231"/>
      <c r="CVJ7" s="231"/>
      <c r="CVK7" s="231"/>
      <c r="CVL7" s="231"/>
      <c r="CVM7" s="231"/>
      <c r="CVN7" s="231"/>
      <c r="CVO7" s="231"/>
      <c r="CVP7" s="231"/>
      <c r="CVQ7" s="231"/>
      <c r="CVR7" s="231"/>
      <c r="CVS7" s="231"/>
      <c r="CVT7" s="231"/>
      <c r="CVU7" s="231"/>
      <c r="CVV7" s="231"/>
      <c r="CVW7" s="231"/>
      <c r="CVX7" s="231"/>
      <c r="CVY7" s="231"/>
      <c r="CVZ7" s="231"/>
      <c r="CWA7" s="231"/>
      <c r="CWB7" s="231"/>
      <c r="CWC7" s="231"/>
      <c r="CWD7" s="231"/>
      <c r="CWE7" s="231"/>
      <c r="CWF7" s="231"/>
      <c r="CWG7" s="231"/>
      <c r="CWH7" s="231"/>
      <c r="CWI7" s="231"/>
      <c r="CWJ7" s="231"/>
      <c r="CWK7" s="231"/>
      <c r="CWL7" s="231"/>
      <c r="CWM7" s="231"/>
      <c r="CWN7" s="231"/>
      <c r="CWO7" s="231"/>
      <c r="CWP7" s="231"/>
      <c r="CWQ7" s="231"/>
      <c r="CWR7" s="231"/>
      <c r="CWS7" s="231"/>
      <c r="CWT7" s="231"/>
      <c r="CWU7" s="231"/>
      <c r="CWV7" s="231"/>
      <c r="CWW7" s="231"/>
      <c r="CWX7" s="231"/>
      <c r="CWY7" s="231"/>
      <c r="CWZ7" s="231"/>
      <c r="CXA7" s="231"/>
      <c r="CXB7" s="231"/>
      <c r="CXC7" s="231"/>
      <c r="CXD7" s="231"/>
      <c r="CXE7" s="231"/>
      <c r="CXF7" s="231"/>
      <c r="CXG7" s="231"/>
      <c r="CXH7" s="231"/>
      <c r="CXI7" s="231"/>
      <c r="CXJ7" s="231"/>
      <c r="CXK7" s="231"/>
      <c r="CXL7" s="231"/>
      <c r="CXM7" s="231"/>
      <c r="CXN7" s="231"/>
      <c r="CXO7" s="231"/>
      <c r="CXP7" s="231"/>
      <c r="CXQ7" s="231"/>
      <c r="CXR7" s="231"/>
      <c r="CXS7" s="231"/>
      <c r="CXT7" s="231"/>
      <c r="CXU7" s="231"/>
      <c r="CXV7" s="231"/>
      <c r="CXW7" s="231"/>
      <c r="CXX7" s="231"/>
      <c r="CXY7" s="231"/>
      <c r="CXZ7" s="231"/>
      <c r="CYA7" s="231"/>
      <c r="CYB7" s="231"/>
      <c r="CYC7" s="231"/>
      <c r="CYD7" s="231"/>
      <c r="CYE7" s="231"/>
      <c r="CYF7" s="231"/>
      <c r="CYG7" s="231"/>
      <c r="CYH7" s="231"/>
      <c r="CYI7" s="231"/>
      <c r="CYJ7" s="231"/>
      <c r="CYK7" s="231"/>
      <c r="CYL7" s="231"/>
      <c r="CYM7" s="231"/>
      <c r="CYN7" s="231"/>
      <c r="CYO7" s="231"/>
      <c r="CYP7" s="231"/>
      <c r="CYQ7" s="231"/>
      <c r="CYR7" s="231"/>
      <c r="CYS7" s="231"/>
      <c r="CYT7" s="231"/>
      <c r="CYU7" s="231"/>
      <c r="CYV7" s="231"/>
      <c r="CYW7" s="231"/>
      <c r="CYX7" s="231"/>
      <c r="CYY7" s="231"/>
      <c r="CYZ7" s="231"/>
      <c r="CZA7" s="231"/>
      <c r="CZB7" s="231"/>
      <c r="CZC7" s="231"/>
      <c r="CZD7" s="231"/>
      <c r="CZE7" s="231"/>
      <c r="CZF7" s="231"/>
      <c r="CZG7" s="231"/>
      <c r="CZH7" s="231"/>
      <c r="CZI7" s="231"/>
      <c r="CZJ7" s="231"/>
      <c r="CZK7" s="231"/>
      <c r="CZL7" s="231"/>
      <c r="CZM7" s="231"/>
      <c r="CZN7" s="231"/>
      <c r="CZO7" s="231"/>
      <c r="CZP7" s="231"/>
      <c r="CZQ7" s="231"/>
      <c r="CZR7" s="231"/>
      <c r="CZS7" s="231"/>
      <c r="CZT7" s="231"/>
      <c r="CZU7" s="231"/>
      <c r="CZV7" s="231"/>
      <c r="CZW7" s="231"/>
      <c r="CZX7" s="231"/>
      <c r="CZY7" s="231"/>
      <c r="CZZ7" s="231"/>
      <c r="DAA7" s="231"/>
      <c r="DAB7" s="231"/>
      <c r="DAC7" s="231"/>
      <c r="DAD7" s="231"/>
      <c r="DAE7" s="231"/>
      <c r="DAF7" s="231"/>
      <c r="DAG7" s="231"/>
      <c r="DAH7" s="231"/>
      <c r="DAI7" s="231"/>
      <c r="DAJ7" s="231"/>
      <c r="DAK7" s="231"/>
      <c r="DAL7" s="231"/>
      <c r="DAM7" s="231"/>
      <c r="DAN7" s="231"/>
      <c r="DAO7" s="231"/>
      <c r="DAP7" s="231"/>
      <c r="DAQ7" s="231"/>
      <c r="DAR7" s="231"/>
      <c r="DAS7" s="231"/>
      <c r="DAT7" s="231"/>
      <c r="DAU7" s="231"/>
      <c r="DAV7" s="231"/>
      <c r="DAW7" s="231"/>
      <c r="DAX7" s="231"/>
      <c r="DAY7" s="231"/>
      <c r="DAZ7" s="231"/>
      <c r="DBA7" s="231"/>
      <c r="DBB7" s="231"/>
      <c r="DBC7" s="231"/>
      <c r="DBD7" s="231"/>
      <c r="DBE7" s="231"/>
      <c r="DBF7" s="231"/>
      <c r="DBG7" s="231"/>
      <c r="DBH7" s="231"/>
      <c r="DBI7" s="231"/>
      <c r="DBJ7" s="231"/>
      <c r="DBK7" s="231"/>
      <c r="DBL7" s="231"/>
      <c r="DBM7" s="231"/>
      <c r="DBN7" s="231"/>
      <c r="DBO7" s="231"/>
      <c r="DBP7" s="231"/>
      <c r="DBQ7" s="231"/>
      <c r="DBR7" s="231"/>
      <c r="DBS7" s="231"/>
      <c r="DBT7" s="231"/>
      <c r="DBU7" s="231"/>
      <c r="DBV7" s="231"/>
      <c r="DBW7" s="231"/>
      <c r="DBX7" s="231"/>
      <c r="DBY7" s="231"/>
      <c r="DBZ7" s="231"/>
      <c r="DCA7" s="231"/>
      <c r="DCB7" s="231"/>
      <c r="DCC7" s="231"/>
      <c r="DCD7" s="231"/>
      <c r="DCE7" s="231"/>
      <c r="DCF7" s="231"/>
      <c r="DCG7" s="231"/>
      <c r="DCH7" s="231"/>
      <c r="DCI7" s="231"/>
      <c r="DCJ7" s="231"/>
      <c r="DCK7" s="231"/>
      <c r="DCL7" s="231"/>
      <c r="DCM7" s="231"/>
      <c r="DCN7" s="231"/>
      <c r="DCO7" s="231"/>
      <c r="DCP7" s="231"/>
      <c r="DCQ7" s="231"/>
      <c r="DCR7" s="231"/>
      <c r="DCS7" s="231"/>
      <c r="DCT7" s="231"/>
      <c r="DCU7" s="231"/>
      <c r="DCV7" s="231"/>
      <c r="DCW7" s="231"/>
      <c r="DCX7" s="231"/>
      <c r="DCY7" s="231"/>
      <c r="DCZ7" s="231"/>
      <c r="DDA7" s="231"/>
      <c r="DDB7" s="231"/>
      <c r="DDC7" s="231"/>
      <c r="DDD7" s="231"/>
      <c r="DDE7" s="231"/>
      <c r="DDF7" s="231"/>
      <c r="DDG7" s="231"/>
      <c r="DDH7" s="231"/>
      <c r="DDI7" s="231"/>
      <c r="DDJ7" s="231"/>
      <c r="DDK7" s="231"/>
      <c r="DDL7" s="231"/>
      <c r="DDM7" s="231"/>
      <c r="DDN7" s="231"/>
      <c r="DDO7" s="231"/>
      <c r="DDP7" s="231"/>
      <c r="DDQ7" s="231"/>
      <c r="DDR7" s="231"/>
      <c r="DDS7" s="231"/>
      <c r="DDT7" s="231"/>
      <c r="DDU7" s="231"/>
      <c r="DDV7" s="231"/>
      <c r="DDW7" s="231"/>
      <c r="DDX7" s="231"/>
      <c r="DDY7" s="231"/>
      <c r="DDZ7" s="231"/>
      <c r="DEA7" s="231"/>
      <c r="DEB7" s="231"/>
      <c r="DEC7" s="231"/>
      <c r="DED7" s="231"/>
      <c r="DEE7" s="231"/>
      <c r="DEF7" s="231"/>
      <c r="DEG7" s="231"/>
      <c r="DEH7" s="231"/>
      <c r="DEI7" s="231"/>
      <c r="DEJ7" s="231"/>
      <c r="DEK7" s="231"/>
      <c r="DEL7" s="231"/>
      <c r="DEM7" s="231"/>
      <c r="DEN7" s="231"/>
      <c r="DEO7" s="231"/>
      <c r="DEP7" s="231"/>
      <c r="DEQ7" s="231"/>
      <c r="DER7" s="231"/>
      <c r="DES7" s="231"/>
      <c r="DET7" s="231"/>
      <c r="DEU7" s="231"/>
      <c r="DEV7" s="231"/>
      <c r="DEW7" s="231"/>
      <c r="DEX7" s="231"/>
      <c r="DEY7" s="231"/>
      <c r="DEZ7" s="231"/>
      <c r="DFA7" s="231"/>
      <c r="DFB7" s="231"/>
      <c r="DFC7" s="231"/>
      <c r="DFD7" s="231"/>
      <c r="DFE7" s="231"/>
      <c r="DFF7" s="231"/>
      <c r="DFG7" s="231"/>
      <c r="DFH7" s="231"/>
      <c r="DFI7" s="231"/>
      <c r="DFJ7" s="231"/>
      <c r="DFK7" s="231"/>
      <c r="DFL7" s="231"/>
      <c r="DFM7" s="231"/>
      <c r="DFN7" s="231"/>
      <c r="DFO7" s="231"/>
      <c r="DFP7" s="231"/>
      <c r="DFQ7" s="231"/>
      <c r="DFR7" s="231"/>
      <c r="DFS7" s="231"/>
      <c r="DFT7" s="231"/>
      <c r="DFU7" s="231"/>
      <c r="DFV7" s="231"/>
      <c r="DFW7" s="231"/>
      <c r="DFX7" s="231"/>
      <c r="DFY7" s="231"/>
      <c r="DFZ7" s="231"/>
      <c r="DGA7" s="231"/>
      <c r="DGB7" s="231"/>
      <c r="DGC7" s="231"/>
      <c r="DGD7" s="231"/>
      <c r="DGE7" s="231"/>
      <c r="DGF7" s="231"/>
      <c r="DGG7" s="231"/>
      <c r="DGH7" s="231"/>
      <c r="DGI7" s="231"/>
      <c r="DGJ7" s="231"/>
      <c r="DGK7" s="231"/>
      <c r="DGL7" s="231"/>
      <c r="DGM7" s="231"/>
      <c r="DGN7" s="231"/>
      <c r="DGO7" s="231"/>
      <c r="DGP7" s="231"/>
      <c r="DGQ7" s="231"/>
      <c r="DGR7" s="231"/>
      <c r="DGS7" s="231"/>
      <c r="DGT7" s="231"/>
      <c r="DGU7" s="231"/>
      <c r="DGV7" s="231"/>
      <c r="DGW7" s="231"/>
      <c r="DGX7" s="231"/>
      <c r="DGY7" s="231"/>
      <c r="DGZ7" s="231"/>
      <c r="DHA7" s="231"/>
      <c r="DHB7" s="231"/>
      <c r="DHC7" s="231"/>
      <c r="DHD7" s="231"/>
      <c r="DHE7" s="231"/>
      <c r="DHF7" s="231"/>
      <c r="DHG7" s="231"/>
      <c r="DHH7" s="231"/>
      <c r="DHI7" s="231"/>
      <c r="DHJ7" s="231"/>
      <c r="DHK7" s="231"/>
      <c r="DHL7" s="231"/>
      <c r="DHM7" s="231"/>
      <c r="DHN7" s="231"/>
      <c r="DHO7" s="231"/>
      <c r="DHP7" s="231"/>
      <c r="DHQ7" s="231"/>
      <c r="DHR7" s="231"/>
      <c r="DHS7" s="231"/>
      <c r="DHT7" s="231"/>
      <c r="DHU7" s="231"/>
      <c r="DHV7" s="231"/>
      <c r="DHW7" s="231"/>
      <c r="DHX7" s="231"/>
      <c r="DHY7" s="231"/>
      <c r="DHZ7" s="231"/>
      <c r="DIA7" s="231"/>
      <c r="DIB7" s="231"/>
      <c r="DIC7" s="231"/>
      <c r="DID7" s="231"/>
      <c r="DIE7" s="231"/>
      <c r="DIF7" s="231"/>
      <c r="DIG7" s="231"/>
      <c r="DIH7" s="231"/>
      <c r="DII7" s="231"/>
      <c r="DIJ7" s="231"/>
      <c r="DIK7" s="231"/>
      <c r="DIL7" s="231"/>
      <c r="DIM7" s="231"/>
      <c r="DIN7" s="231"/>
      <c r="DIO7" s="231"/>
      <c r="DIP7" s="231"/>
      <c r="DIQ7" s="231"/>
      <c r="DIR7" s="231"/>
      <c r="DIS7" s="231"/>
      <c r="DIT7" s="231"/>
      <c r="DIU7" s="231"/>
      <c r="DIV7" s="231"/>
      <c r="DIW7" s="231"/>
      <c r="DIX7" s="231"/>
      <c r="DIY7" s="231"/>
      <c r="DIZ7" s="231"/>
      <c r="DJA7" s="231"/>
      <c r="DJB7" s="231"/>
      <c r="DJC7" s="231"/>
      <c r="DJD7" s="231"/>
      <c r="DJE7" s="231"/>
      <c r="DJF7" s="231"/>
      <c r="DJG7" s="231"/>
      <c r="DJH7" s="231"/>
      <c r="DJI7" s="231"/>
      <c r="DJJ7" s="231"/>
      <c r="DJK7" s="231"/>
      <c r="DJL7" s="231"/>
      <c r="DJM7" s="231"/>
      <c r="DJN7" s="231"/>
      <c r="DJO7" s="231"/>
      <c r="DJP7" s="231"/>
      <c r="DJQ7" s="231"/>
      <c r="DJR7" s="231"/>
      <c r="DJS7" s="231"/>
      <c r="DJT7" s="231"/>
      <c r="DJU7" s="231"/>
      <c r="DJV7" s="231"/>
      <c r="DJW7" s="231"/>
      <c r="DJX7" s="231"/>
      <c r="DJY7" s="231"/>
      <c r="DJZ7" s="231"/>
      <c r="DKA7" s="231"/>
      <c r="DKB7" s="231"/>
      <c r="DKC7" s="231"/>
      <c r="DKD7" s="231"/>
      <c r="DKE7" s="231"/>
      <c r="DKF7" s="231"/>
      <c r="DKG7" s="231"/>
      <c r="DKH7" s="231"/>
      <c r="DKI7" s="231"/>
      <c r="DKJ7" s="231"/>
      <c r="DKK7" s="231"/>
      <c r="DKL7" s="231"/>
      <c r="DKM7" s="231"/>
      <c r="DKN7" s="231"/>
      <c r="DKO7" s="231"/>
      <c r="DKP7" s="231"/>
      <c r="DKQ7" s="231"/>
      <c r="DKR7" s="231"/>
      <c r="DKS7" s="231"/>
      <c r="DKT7" s="231"/>
      <c r="DKU7" s="231"/>
      <c r="DKV7" s="231"/>
      <c r="DKW7" s="231"/>
      <c r="DKX7" s="231"/>
      <c r="DKY7" s="231"/>
      <c r="DKZ7" s="231"/>
      <c r="DLA7" s="231"/>
      <c r="DLB7" s="231"/>
      <c r="DLC7" s="231"/>
      <c r="DLD7" s="231"/>
      <c r="DLE7" s="231"/>
      <c r="DLF7" s="231"/>
      <c r="DLG7" s="231"/>
      <c r="DLH7" s="231"/>
      <c r="DLI7" s="231"/>
      <c r="DLJ7" s="231"/>
      <c r="DLK7" s="231"/>
      <c r="DLL7" s="231"/>
      <c r="DLM7" s="231"/>
      <c r="DLN7" s="231"/>
      <c r="DLO7" s="231"/>
      <c r="DLP7" s="231"/>
      <c r="DLQ7" s="231"/>
      <c r="DLR7" s="231"/>
      <c r="DLS7" s="231"/>
      <c r="DLT7" s="231"/>
      <c r="DLU7" s="231"/>
      <c r="DLV7" s="231"/>
      <c r="DLW7" s="231"/>
      <c r="DLX7" s="231"/>
      <c r="DLY7" s="231"/>
      <c r="DLZ7" s="231"/>
      <c r="DMA7" s="231"/>
      <c r="DMB7" s="231"/>
      <c r="DMC7" s="231"/>
      <c r="DMD7" s="231"/>
      <c r="DME7" s="231"/>
      <c r="DMF7" s="231"/>
      <c r="DMG7" s="231"/>
      <c r="DMH7" s="231"/>
      <c r="DMI7" s="231"/>
      <c r="DMJ7" s="231"/>
      <c r="DMK7" s="231"/>
      <c r="DML7" s="231"/>
      <c r="DMM7" s="231"/>
      <c r="DMN7" s="231"/>
      <c r="DMO7" s="231"/>
      <c r="DMP7" s="231"/>
      <c r="DMQ7" s="231"/>
      <c r="DMR7" s="231"/>
      <c r="DMS7" s="231"/>
      <c r="DMT7" s="231"/>
      <c r="DMU7" s="231"/>
      <c r="DMV7" s="231"/>
      <c r="DMW7" s="231"/>
      <c r="DMX7" s="231"/>
      <c r="DMY7" s="231"/>
      <c r="DMZ7" s="231"/>
      <c r="DNA7" s="231"/>
      <c r="DNB7" s="231"/>
      <c r="DNC7" s="231"/>
      <c r="DND7" s="231"/>
      <c r="DNE7" s="231"/>
      <c r="DNF7" s="231"/>
      <c r="DNG7" s="231"/>
      <c r="DNH7" s="231"/>
      <c r="DNI7" s="231"/>
      <c r="DNJ7" s="231"/>
      <c r="DNK7" s="231"/>
      <c r="DNL7" s="231"/>
      <c r="DNM7" s="231"/>
      <c r="DNN7" s="231"/>
      <c r="DNO7" s="231"/>
      <c r="DNP7" s="231"/>
      <c r="DNQ7" s="231"/>
      <c r="DNR7" s="231"/>
      <c r="DNS7" s="231"/>
      <c r="DNT7" s="231"/>
      <c r="DNU7" s="231"/>
      <c r="DNV7" s="231"/>
      <c r="DNW7" s="231"/>
      <c r="DNX7" s="231"/>
      <c r="DNY7" s="231"/>
      <c r="DNZ7" s="231"/>
      <c r="DOA7" s="231"/>
      <c r="DOB7" s="231"/>
      <c r="DOC7" s="231"/>
      <c r="DOD7" s="231"/>
      <c r="DOE7" s="231"/>
      <c r="DOF7" s="231"/>
      <c r="DOG7" s="231"/>
      <c r="DOH7" s="231"/>
      <c r="DOI7" s="231"/>
      <c r="DOJ7" s="231"/>
      <c r="DOK7" s="231"/>
      <c r="DOL7" s="231"/>
      <c r="DOM7" s="231"/>
      <c r="DON7" s="231"/>
      <c r="DOO7" s="231"/>
      <c r="DOP7" s="231"/>
      <c r="DOQ7" s="231"/>
      <c r="DOR7" s="231"/>
      <c r="DOS7" s="231"/>
      <c r="DOT7" s="231"/>
      <c r="DOU7" s="231"/>
      <c r="DOV7" s="231"/>
      <c r="DOW7" s="231"/>
      <c r="DOX7" s="231"/>
      <c r="DOY7" s="231"/>
      <c r="DOZ7" s="231"/>
      <c r="DPA7" s="231"/>
      <c r="DPB7" s="231"/>
      <c r="DPC7" s="231"/>
      <c r="DPD7" s="231"/>
      <c r="DPE7" s="231"/>
      <c r="DPF7" s="231"/>
      <c r="DPG7" s="231"/>
      <c r="DPH7" s="231"/>
      <c r="DPI7" s="231"/>
      <c r="DPJ7" s="231"/>
      <c r="DPK7" s="231"/>
      <c r="DPL7" s="231"/>
      <c r="DPM7" s="231"/>
      <c r="DPN7" s="231"/>
      <c r="DPO7" s="231"/>
      <c r="DPP7" s="231"/>
      <c r="DPQ7" s="231"/>
      <c r="DPR7" s="231"/>
      <c r="DPS7" s="231"/>
      <c r="DPT7" s="231"/>
      <c r="DPU7" s="231"/>
      <c r="DPV7" s="231"/>
      <c r="DPW7" s="231"/>
      <c r="DPX7" s="231"/>
      <c r="DPY7" s="231"/>
      <c r="DPZ7" s="231"/>
      <c r="DQA7" s="231"/>
      <c r="DQB7" s="231"/>
      <c r="DQC7" s="231"/>
      <c r="DQD7" s="231"/>
      <c r="DQE7" s="231"/>
      <c r="DQF7" s="231"/>
      <c r="DQG7" s="231"/>
      <c r="DQH7" s="231"/>
      <c r="DQI7" s="231"/>
      <c r="DQJ7" s="231"/>
      <c r="DQK7" s="231"/>
      <c r="DQL7" s="231"/>
      <c r="DQM7" s="231"/>
      <c r="DQN7" s="231"/>
      <c r="DQO7" s="231"/>
      <c r="DQP7" s="231"/>
      <c r="DQQ7" s="231"/>
      <c r="DQR7" s="231"/>
      <c r="DQS7" s="231"/>
      <c r="DQT7" s="231"/>
      <c r="DQU7" s="231"/>
      <c r="DQV7" s="231"/>
      <c r="DQW7" s="231"/>
      <c r="DQX7" s="231"/>
      <c r="DQY7" s="231"/>
      <c r="DQZ7" s="231"/>
      <c r="DRA7" s="231"/>
      <c r="DRB7" s="231"/>
      <c r="DRC7" s="231"/>
      <c r="DRD7" s="231"/>
      <c r="DRE7" s="231"/>
      <c r="DRF7" s="231"/>
      <c r="DRG7" s="231"/>
      <c r="DRH7" s="231"/>
      <c r="DRI7" s="231"/>
      <c r="DRJ7" s="231"/>
      <c r="DRK7" s="231"/>
      <c r="DRL7" s="231"/>
      <c r="DRM7" s="231"/>
      <c r="DRN7" s="231"/>
      <c r="DRO7" s="231"/>
      <c r="DRP7" s="231"/>
      <c r="DRQ7" s="231"/>
      <c r="DRR7" s="231"/>
      <c r="DRS7" s="231"/>
      <c r="DRT7" s="231"/>
      <c r="DRU7" s="231"/>
      <c r="DRV7" s="231"/>
      <c r="DRW7" s="231"/>
      <c r="DRX7" s="231"/>
      <c r="DRY7" s="231"/>
      <c r="DRZ7" s="231"/>
      <c r="DSA7" s="231"/>
      <c r="DSB7" s="231"/>
      <c r="DSC7" s="231"/>
      <c r="DSD7" s="231"/>
      <c r="DSE7" s="231"/>
      <c r="DSF7" s="231"/>
      <c r="DSG7" s="231"/>
      <c r="DSH7" s="231"/>
      <c r="DSI7" s="231"/>
      <c r="DSJ7" s="231"/>
      <c r="DSK7" s="231"/>
      <c r="DSL7" s="231"/>
      <c r="DSM7" s="231"/>
      <c r="DSN7" s="231"/>
      <c r="DSO7" s="231"/>
      <c r="DSP7" s="231"/>
      <c r="DSQ7" s="231"/>
      <c r="DSR7" s="231"/>
      <c r="DSS7" s="231"/>
      <c r="DST7" s="231"/>
      <c r="DSU7" s="231"/>
      <c r="DSV7" s="231"/>
      <c r="DSW7" s="231"/>
      <c r="DSX7" s="231"/>
      <c r="DSY7" s="231"/>
      <c r="DSZ7" s="231"/>
      <c r="DTA7" s="231"/>
      <c r="DTB7" s="231"/>
      <c r="DTC7" s="231"/>
      <c r="DTD7" s="231"/>
      <c r="DTE7" s="231"/>
      <c r="DTF7" s="231"/>
      <c r="DTG7" s="231"/>
      <c r="DTH7" s="231"/>
      <c r="DTI7" s="231"/>
      <c r="DTJ7" s="231"/>
      <c r="DTK7" s="231"/>
      <c r="DTL7" s="231"/>
      <c r="DTM7" s="231"/>
      <c r="DTN7" s="231"/>
      <c r="DTO7" s="231"/>
      <c r="DTP7" s="231"/>
      <c r="DTQ7" s="231"/>
      <c r="DTR7" s="231"/>
      <c r="DTS7" s="231"/>
      <c r="DTT7" s="231"/>
      <c r="DTU7" s="231"/>
      <c r="DTV7" s="231"/>
      <c r="DTW7" s="231"/>
      <c r="DTX7" s="231"/>
      <c r="DTY7" s="231"/>
      <c r="DTZ7" s="231"/>
      <c r="DUA7" s="231"/>
      <c r="DUB7" s="231"/>
      <c r="DUC7" s="231"/>
      <c r="DUD7" s="231"/>
      <c r="DUE7" s="231"/>
      <c r="DUF7" s="231"/>
      <c r="DUG7" s="231"/>
      <c r="DUH7" s="231"/>
      <c r="DUI7" s="231"/>
      <c r="DUJ7" s="231"/>
      <c r="DUK7" s="231"/>
      <c r="DUL7" s="231"/>
      <c r="DUM7" s="231"/>
      <c r="DUN7" s="231"/>
      <c r="DUO7" s="231"/>
      <c r="DUP7" s="231"/>
      <c r="DUQ7" s="231"/>
      <c r="DUR7" s="231"/>
      <c r="DUS7" s="231"/>
      <c r="DUT7" s="231"/>
      <c r="DUU7" s="231"/>
      <c r="DUV7" s="231"/>
      <c r="DUW7" s="231"/>
      <c r="DUX7" s="231"/>
      <c r="DUY7" s="231"/>
      <c r="DUZ7" s="231"/>
      <c r="DVA7" s="231"/>
      <c r="DVB7" s="231"/>
      <c r="DVC7" s="231"/>
      <c r="DVD7" s="231"/>
      <c r="DVE7" s="231"/>
      <c r="DVF7" s="231"/>
      <c r="DVG7" s="231"/>
      <c r="DVH7" s="231"/>
      <c r="DVI7" s="231"/>
      <c r="DVJ7" s="231"/>
      <c r="DVK7" s="231"/>
      <c r="DVL7" s="231"/>
      <c r="DVM7" s="231"/>
      <c r="DVN7" s="231"/>
      <c r="DVO7" s="231"/>
      <c r="DVP7" s="231"/>
      <c r="DVQ7" s="231"/>
      <c r="DVR7" s="231"/>
      <c r="DVS7" s="231"/>
      <c r="DVT7" s="231"/>
      <c r="DVU7" s="231"/>
      <c r="DVV7" s="231"/>
      <c r="DVW7" s="231"/>
      <c r="DVX7" s="231"/>
      <c r="DVY7" s="231"/>
      <c r="DVZ7" s="231"/>
      <c r="DWA7" s="231"/>
      <c r="DWB7" s="231"/>
      <c r="DWC7" s="231"/>
      <c r="DWD7" s="231"/>
      <c r="DWE7" s="231"/>
      <c r="DWF7" s="231"/>
      <c r="DWG7" s="231"/>
      <c r="DWH7" s="231"/>
      <c r="DWI7" s="231"/>
      <c r="DWJ7" s="231"/>
      <c r="DWK7" s="231"/>
      <c r="DWL7" s="231"/>
      <c r="DWM7" s="231"/>
      <c r="DWN7" s="231"/>
      <c r="DWO7" s="231"/>
      <c r="DWP7" s="231"/>
      <c r="DWQ7" s="231"/>
      <c r="DWR7" s="231"/>
      <c r="DWS7" s="231"/>
      <c r="DWT7" s="231"/>
      <c r="DWU7" s="231"/>
      <c r="DWV7" s="231"/>
      <c r="DWW7" s="231"/>
      <c r="DWX7" s="231"/>
      <c r="DWY7" s="231"/>
      <c r="DWZ7" s="231"/>
      <c r="DXA7" s="231"/>
      <c r="DXB7" s="231"/>
      <c r="DXC7" s="231"/>
      <c r="DXD7" s="231"/>
      <c r="DXE7" s="231"/>
      <c r="DXF7" s="231"/>
      <c r="DXG7" s="231"/>
      <c r="DXH7" s="231"/>
      <c r="DXI7" s="231"/>
      <c r="DXJ7" s="231"/>
      <c r="DXK7" s="231"/>
      <c r="DXL7" s="231"/>
      <c r="DXM7" s="231"/>
      <c r="DXN7" s="231"/>
      <c r="DXO7" s="231"/>
      <c r="DXP7" s="231"/>
      <c r="DXQ7" s="231"/>
      <c r="DXR7" s="231"/>
      <c r="DXS7" s="231"/>
      <c r="DXT7" s="231"/>
      <c r="DXU7" s="231"/>
      <c r="DXV7" s="231"/>
      <c r="DXW7" s="231"/>
      <c r="DXX7" s="231"/>
      <c r="DXY7" s="231"/>
      <c r="DXZ7" s="231"/>
      <c r="DYA7" s="231"/>
      <c r="DYB7" s="231"/>
      <c r="DYC7" s="231"/>
      <c r="DYD7" s="231"/>
      <c r="DYE7" s="231"/>
      <c r="DYF7" s="231"/>
      <c r="DYG7" s="231"/>
      <c r="DYH7" s="231"/>
      <c r="DYI7" s="231"/>
      <c r="DYJ7" s="231"/>
      <c r="DYK7" s="231"/>
      <c r="DYL7" s="231"/>
      <c r="DYM7" s="231"/>
      <c r="DYN7" s="231"/>
      <c r="DYO7" s="231"/>
      <c r="DYP7" s="231"/>
      <c r="DYQ7" s="231"/>
      <c r="DYR7" s="231"/>
      <c r="DYS7" s="231"/>
      <c r="DYT7" s="231"/>
      <c r="DYU7" s="231"/>
      <c r="DYV7" s="231"/>
      <c r="DYW7" s="231"/>
      <c r="DYX7" s="231"/>
      <c r="DYY7" s="231"/>
      <c r="DYZ7" s="231"/>
      <c r="DZA7" s="231"/>
      <c r="DZB7" s="231"/>
      <c r="DZC7" s="231"/>
      <c r="DZD7" s="231"/>
      <c r="DZE7" s="231"/>
      <c r="DZF7" s="231"/>
      <c r="DZG7" s="231"/>
      <c r="DZH7" s="231"/>
      <c r="DZI7" s="231"/>
      <c r="DZJ7" s="231"/>
      <c r="DZK7" s="231"/>
      <c r="DZL7" s="231"/>
      <c r="DZM7" s="231"/>
      <c r="DZN7" s="231"/>
      <c r="DZO7" s="231"/>
      <c r="DZP7" s="231"/>
      <c r="DZQ7" s="231"/>
      <c r="DZR7" s="231"/>
      <c r="DZS7" s="231"/>
      <c r="DZT7" s="231"/>
      <c r="DZU7" s="231"/>
      <c r="DZV7" s="231"/>
      <c r="DZW7" s="231"/>
      <c r="DZX7" s="231"/>
      <c r="DZY7" s="231"/>
      <c r="DZZ7" s="231"/>
      <c r="EAA7" s="231"/>
      <c r="EAB7" s="231"/>
      <c r="EAC7" s="231"/>
      <c r="EAD7" s="231"/>
      <c r="EAE7" s="231"/>
      <c r="EAF7" s="231"/>
      <c r="EAG7" s="231"/>
      <c r="EAH7" s="231"/>
      <c r="EAI7" s="231"/>
      <c r="EAJ7" s="231"/>
      <c r="EAK7" s="231"/>
      <c r="EAL7" s="231"/>
      <c r="EAM7" s="231"/>
      <c r="EAN7" s="231"/>
      <c r="EAO7" s="231"/>
      <c r="EAP7" s="231"/>
      <c r="EAQ7" s="231"/>
      <c r="EAR7" s="231"/>
      <c r="EAS7" s="231"/>
      <c r="EAT7" s="231"/>
      <c r="EAU7" s="231"/>
      <c r="EAV7" s="231"/>
      <c r="EAW7" s="231"/>
      <c r="EAX7" s="231"/>
      <c r="EAY7" s="231"/>
      <c r="EAZ7" s="231"/>
      <c r="EBA7" s="231"/>
      <c r="EBB7" s="231"/>
      <c r="EBC7" s="231"/>
      <c r="EBD7" s="231"/>
      <c r="EBE7" s="231"/>
      <c r="EBF7" s="231"/>
      <c r="EBG7" s="231"/>
      <c r="EBH7" s="231"/>
      <c r="EBI7" s="231"/>
      <c r="EBJ7" s="231"/>
      <c r="EBK7" s="231"/>
      <c r="EBL7" s="231"/>
      <c r="EBM7" s="231"/>
      <c r="EBN7" s="231"/>
      <c r="EBO7" s="231"/>
      <c r="EBP7" s="231"/>
      <c r="EBQ7" s="231"/>
      <c r="EBR7" s="231"/>
      <c r="EBS7" s="231"/>
      <c r="EBT7" s="231"/>
      <c r="EBU7" s="231"/>
      <c r="EBV7" s="231"/>
      <c r="EBW7" s="231"/>
      <c r="EBX7" s="231"/>
      <c r="EBY7" s="231"/>
      <c r="EBZ7" s="231"/>
      <c r="ECA7" s="231"/>
      <c r="ECB7" s="231"/>
      <c r="ECC7" s="231"/>
      <c r="ECD7" s="231"/>
      <c r="ECE7" s="231"/>
      <c r="ECF7" s="231"/>
      <c r="ECG7" s="231"/>
      <c r="ECH7" s="231"/>
      <c r="ECI7" s="231"/>
      <c r="ECJ7" s="231"/>
      <c r="ECK7" s="231"/>
      <c r="ECL7" s="231"/>
      <c r="ECM7" s="231"/>
      <c r="ECN7" s="231"/>
      <c r="ECO7" s="231"/>
      <c r="ECP7" s="231"/>
      <c r="ECQ7" s="231"/>
      <c r="ECR7" s="231"/>
      <c r="ECS7" s="231"/>
      <c r="ECT7" s="231"/>
      <c r="ECU7" s="231"/>
      <c r="ECV7" s="231"/>
      <c r="ECW7" s="231"/>
      <c r="ECX7" s="231"/>
      <c r="ECY7" s="231"/>
      <c r="ECZ7" s="231"/>
      <c r="EDA7" s="231"/>
      <c r="EDB7" s="231"/>
      <c r="EDC7" s="231"/>
      <c r="EDD7" s="231"/>
      <c r="EDE7" s="231"/>
      <c r="EDF7" s="231"/>
      <c r="EDG7" s="231"/>
      <c r="EDH7" s="231"/>
      <c r="EDI7" s="231"/>
      <c r="EDJ7" s="231"/>
      <c r="EDK7" s="231"/>
      <c r="EDL7" s="231"/>
      <c r="EDM7" s="231"/>
      <c r="EDN7" s="231"/>
      <c r="EDO7" s="231"/>
      <c r="EDP7" s="231"/>
      <c r="EDQ7" s="231"/>
      <c r="EDR7" s="231"/>
      <c r="EDS7" s="231"/>
      <c r="EDT7" s="231"/>
      <c r="EDU7" s="231"/>
      <c r="EDV7" s="231"/>
      <c r="EDW7" s="231"/>
      <c r="EDX7" s="231"/>
      <c r="EDY7" s="231"/>
      <c r="EDZ7" s="231"/>
      <c r="EEA7" s="231"/>
      <c r="EEB7" s="231"/>
      <c r="EEC7" s="231"/>
      <c r="EED7" s="231"/>
      <c r="EEE7" s="231"/>
      <c r="EEF7" s="231"/>
      <c r="EEG7" s="231"/>
      <c r="EEH7" s="231"/>
      <c r="EEI7" s="231"/>
      <c r="EEJ7" s="231"/>
      <c r="EEK7" s="231"/>
      <c r="EEL7" s="231"/>
      <c r="EEM7" s="231"/>
      <c r="EEN7" s="231"/>
      <c r="EEO7" s="231"/>
      <c r="EEP7" s="231"/>
      <c r="EEQ7" s="231"/>
      <c r="EER7" s="231"/>
      <c r="EES7" s="231"/>
      <c r="EET7" s="231"/>
      <c r="EEU7" s="231"/>
      <c r="EEV7" s="231"/>
      <c r="EEW7" s="231"/>
      <c r="EEX7" s="231"/>
      <c r="EEY7" s="231"/>
      <c r="EEZ7" s="231"/>
      <c r="EFA7" s="231"/>
      <c r="EFB7" s="231"/>
      <c r="EFC7" s="231"/>
      <c r="EFD7" s="231"/>
      <c r="EFE7" s="231"/>
      <c r="EFF7" s="231"/>
      <c r="EFG7" s="231"/>
      <c r="EFH7" s="231"/>
      <c r="EFI7" s="231"/>
      <c r="EFJ7" s="231"/>
      <c r="EFK7" s="231"/>
      <c r="EFL7" s="231"/>
      <c r="EFM7" s="231"/>
      <c r="EFN7" s="231"/>
      <c r="EFO7" s="231"/>
      <c r="EFP7" s="231"/>
      <c r="EFQ7" s="231"/>
      <c r="EFR7" s="231"/>
      <c r="EFS7" s="231"/>
      <c r="EFT7" s="231"/>
      <c r="EFU7" s="231"/>
      <c r="EFV7" s="231"/>
      <c r="EFW7" s="231"/>
      <c r="EFX7" s="231"/>
      <c r="EFY7" s="231"/>
      <c r="EFZ7" s="231"/>
      <c r="EGA7" s="231"/>
      <c r="EGB7" s="231"/>
      <c r="EGC7" s="231"/>
      <c r="EGD7" s="231"/>
      <c r="EGE7" s="231"/>
      <c r="EGF7" s="231"/>
      <c r="EGG7" s="231"/>
      <c r="EGH7" s="231"/>
      <c r="EGI7" s="231"/>
      <c r="EGJ7" s="231"/>
      <c r="EGK7" s="231"/>
      <c r="EGL7" s="231"/>
      <c r="EGM7" s="231"/>
      <c r="EGN7" s="231"/>
      <c r="EGO7" s="231"/>
      <c r="EGP7" s="231"/>
      <c r="EGQ7" s="231"/>
      <c r="EGR7" s="231"/>
      <c r="EGS7" s="231"/>
      <c r="EGT7" s="231"/>
      <c r="EGU7" s="231"/>
      <c r="EGV7" s="231"/>
      <c r="EGW7" s="231"/>
      <c r="EGX7" s="231"/>
      <c r="EGY7" s="231"/>
      <c r="EGZ7" s="231"/>
      <c r="EHA7" s="231"/>
      <c r="EHB7" s="231"/>
      <c r="EHC7" s="231"/>
      <c r="EHD7" s="231"/>
      <c r="EHE7" s="231"/>
      <c r="EHF7" s="231"/>
      <c r="EHG7" s="231"/>
      <c r="EHH7" s="231"/>
      <c r="EHI7" s="231"/>
      <c r="EHJ7" s="231"/>
      <c r="EHK7" s="231"/>
      <c r="EHL7" s="231"/>
      <c r="EHM7" s="231"/>
      <c r="EHN7" s="231"/>
      <c r="EHO7" s="231"/>
      <c r="EHP7" s="231"/>
      <c r="EHQ7" s="231"/>
      <c r="EHR7" s="231"/>
      <c r="EHS7" s="231"/>
      <c r="EHT7" s="231"/>
      <c r="EHU7" s="231"/>
      <c r="EHV7" s="231"/>
      <c r="EHW7" s="231"/>
      <c r="EHX7" s="231"/>
      <c r="EHY7" s="231"/>
      <c r="EHZ7" s="231"/>
      <c r="EIA7" s="231"/>
      <c r="EIB7" s="231"/>
      <c r="EIC7" s="231"/>
      <c r="EID7" s="231"/>
      <c r="EIE7" s="231"/>
      <c r="EIF7" s="231"/>
      <c r="EIG7" s="231"/>
      <c r="EIH7" s="231"/>
      <c r="EII7" s="231"/>
      <c r="EIJ7" s="231"/>
      <c r="EIK7" s="231"/>
      <c r="EIL7" s="231"/>
      <c r="EIM7" s="231"/>
      <c r="EIN7" s="231"/>
      <c r="EIO7" s="231"/>
      <c r="EIP7" s="231"/>
      <c r="EIQ7" s="231"/>
      <c r="EIR7" s="231"/>
      <c r="EIS7" s="231"/>
      <c r="EIT7" s="231"/>
      <c r="EIU7" s="231"/>
      <c r="EIV7" s="231"/>
      <c r="EIW7" s="231"/>
      <c r="EIX7" s="231"/>
      <c r="EIY7" s="231"/>
      <c r="EIZ7" s="231"/>
      <c r="EJA7" s="231"/>
      <c r="EJB7" s="231"/>
      <c r="EJC7" s="231"/>
      <c r="EJD7" s="231"/>
      <c r="EJE7" s="231"/>
      <c r="EJF7" s="231"/>
      <c r="EJG7" s="231"/>
      <c r="EJH7" s="231"/>
      <c r="EJI7" s="231"/>
      <c r="EJJ7" s="231"/>
      <c r="EJK7" s="231"/>
      <c r="EJL7" s="231"/>
      <c r="EJM7" s="231"/>
      <c r="EJN7" s="231"/>
      <c r="EJO7" s="231"/>
      <c r="EJP7" s="231"/>
      <c r="EJQ7" s="231"/>
      <c r="EJR7" s="231"/>
      <c r="EJS7" s="231"/>
      <c r="EJT7" s="231"/>
      <c r="EJU7" s="231"/>
      <c r="EJV7" s="231"/>
      <c r="EJW7" s="231"/>
      <c r="EJX7" s="231"/>
      <c r="EJY7" s="231"/>
      <c r="EJZ7" s="231"/>
      <c r="EKA7" s="231"/>
      <c r="EKB7" s="231"/>
      <c r="EKC7" s="231"/>
      <c r="EKD7" s="231"/>
      <c r="EKE7" s="231"/>
      <c r="EKF7" s="231"/>
      <c r="EKG7" s="231"/>
      <c r="EKH7" s="231"/>
      <c r="EKI7" s="231"/>
      <c r="EKJ7" s="231"/>
      <c r="EKK7" s="231"/>
      <c r="EKL7" s="231"/>
      <c r="EKM7" s="231"/>
      <c r="EKN7" s="231"/>
      <c r="EKO7" s="231"/>
      <c r="EKP7" s="231"/>
      <c r="EKQ7" s="231"/>
      <c r="EKR7" s="231"/>
      <c r="EKS7" s="231"/>
      <c r="EKT7" s="231"/>
      <c r="EKU7" s="231"/>
      <c r="EKV7" s="231"/>
      <c r="EKW7" s="231"/>
      <c r="EKX7" s="231"/>
      <c r="EKY7" s="231"/>
      <c r="EKZ7" s="231"/>
      <c r="ELA7" s="231"/>
      <c r="ELB7" s="231"/>
      <c r="ELC7" s="231"/>
      <c r="ELD7" s="231"/>
      <c r="ELE7" s="231"/>
      <c r="ELF7" s="231"/>
      <c r="ELG7" s="231"/>
      <c r="ELH7" s="231"/>
      <c r="ELI7" s="231"/>
      <c r="ELJ7" s="231"/>
      <c r="ELK7" s="231"/>
      <c r="ELL7" s="231"/>
      <c r="ELM7" s="231"/>
      <c r="ELN7" s="231"/>
      <c r="ELO7" s="231"/>
      <c r="ELP7" s="231"/>
      <c r="ELQ7" s="231"/>
      <c r="ELR7" s="231"/>
      <c r="ELS7" s="231"/>
      <c r="ELT7" s="231"/>
      <c r="ELU7" s="231"/>
      <c r="ELV7" s="231"/>
      <c r="ELW7" s="231"/>
      <c r="ELX7" s="231"/>
      <c r="ELY7" s="231"/>
      <c r="ELZ7" s="231"/>
      <c r="EMA7" s="231"/>
      <c r="EMB7" s="231"/>
      <c r="EMC7" s="231"/>
      <c r="EMD7" s="231"/>
      <c r="EME7" s="231"/>
      <c r="EMF7" s="231"/>
      <c r="EMG7" s="231"/>
      <c r="EMH7" s="231"/>
      <c r="EMI7" s="231"/>
      <c r="EMJ7" s="231"/>
      <c r="EMK7" s="231"/>
      <c r="EML7" s="231"/>
      <c r="EMM7" s="231"/>
      <c r="EMN7" s="231"/>
      <c r="EMO7" s="231"/>
      <c r="EMP7" s="231"/>
      <c r="EMQ7" s="231"/>
      <c r="EMR7" s="231"/>
      <c r="EMS7" s="231"/>
      <c r="EMT7" s="231"/>
      <c r="EMU7" s="231"/>
      <c r="EMV7" s="231"/>
      <c r="EMW7" s="231"/>
      <c r="EMX7" s="231"/>
      <c r="EMY7" s="231"/>
      <c r="EMZ7" s="231"/>
      <c r="ENA7" s="231"/>
      <c r="ENB7" s="231"/>
      <c r="ENC7" s="231"/>
      <c r="END7" s="231"/>
      <c r="ENE7" s="231"/>
      <c r="ENF7" s="231"/>
      <c r="ENG7" s="231"/>
      <c r="ENH7" s="231"/>
      <c r="ENI7" s="231"/>
      <c r="ENJ7" s="231"/>
      <c r="ENK7" s="231"/>
      <c r="ENL7" s="231"/>
      <c r="ENM7" s="231"/>
      <c r="ENN7" s="231"/>
      <c r="ENO7" s="231"/>
      <c r="ENP7" s="231"/>
      <c r="ENQ7" s="231"/>
      <c r="ENR7" s="231"/>
      <c r="ENS7" s="231"/>
      <c r="ENT7" s="231"/>
      <c r="ENU7" s="231"/>
      <c r="ENV7" s="231"/>
      <c r="ENW7" s="231"/>
      <c r="ENX7" s="231"/>
      <c r="ENY7" s="231"/>
      <c r="ENZ7" s="231"/>
      <c r="EOA7" s="231"/>
      <c r="EOB7" s="231"/>
      <c r="EOC7" s="231"/>
      <c r="EOD7" s="231"/>
      <c r="EOE7" s="231"/>
      <c r="EOF7" s="231"/>
      <c r="EOG7" s="231"/>
      <c r="EOH7" s="231"/>
      <c r="EOI7" s="231"/>
      <c r="EOJ7" s="231"/>
      <c r="EOK7" s="231"/>
      <c r="EOL7" s="231"/>
      <c r="EOM7" s="231"/>
      <c r="EON7" s="231"/>
      <c r="EOO7" s="231"/>
      <c r="EOP7" s="231"/>
      <c r="EOQ7" s="231"/>
      <c r="EOR7" s="231"/>
      <c r="EOS7" s="231"/>
      <c r="EOT7" s="231"/>
      <c r="EOU7" s="231"/>
      <c r="EOV7" s="231"/>
      <c r="EOW7" s="231"/>
      <c r="EOX7" s="231"/>
      <c r="EOY7" s="231"/>
      <c r="EOZ7" s="231"/>
      <c r="EPA7" s="231"/>
      <c r="EPB7" s="231"/>
      <c r="EPC7" s="231"/>
      <c r="EPD7" s="231"/>
      <c r="EPE7" s="231"/>
      <c r="EPF7" s="231"/>
      <c r="EPG7" s="231"/>
      <c r="EPH7" s="231"/>
      <c r="EPI7" s="231"/>
      <c r="EPJ7" s="231"/>
      <c r="EPK7" s="231"/>
      <c r="EPL7" s="231"/>
      <c r="EPM7" s="231"/>
      <c r="EPN7" s="231"/>
      <c r="EPO7" s="231"/>
      <c r="EPP7" s="231"/>
      <c r="EPQ7" s="231"/>
      <c r="EPR7" s="231"/>
      <c r="EPS7" s="231"/>
      <c r="EPT7" s="231"/>
      <c r="EPU7" s="231"/>
      <c r="EPV7" s="231"/>
      <c r="EPW7" s="231"/>
      <c r="EPX7" s="231"/>
      <c r="EPY7" s="231"/>
      <c r="EPZ7" s="231"/>
      <c r="EQA7" s="231"/>
      <c r="EQB7" s="231"/>
      <c r="EQC7" s="231"/>
      <c r="EQD7" s="231"/>
      <c r="EQE7" s="231"/>
      <c r="EQF7" s="231"/>
      <c r="EQG7" s="231"/>
      <c r="EQH7" s="231"/>
      <c r="EQI7" s="231"/>
      <c r="EQJ7" s="231"/>
      <c r="EQK7" s="231"/>
      <c r="EQL7" s="231"/>
      <c r="EQM7" s="231"/>
      <c r="EQN7" s="231"/>
      <c r="EQO7" s="231"/>
      <c r="EQP7" s="231"/>
      <c r="EQQ7" s="231"/>
      <c r="EQR7" s="231"/>
      <c r="EQS7" s="231"/>
      <c r="EQT7" s="231"/>
      <c r="EQU7" s="231"/>
      <c r="EQV7" s="231"/>
      <c r="EQW7" s="231"/>
      <c r="EQX7" s="231"/>
      <c r="EQY7" s="231"/>
      <c r="EQZ7" s="231"/>
      <c r="ERA7" s="231"/>
      <c r="ERB7" s="231"/>
      <c r="ERC7" s="231"/>
      <c r="ERD7" s="231"/>
      <c r="ERE7" s="231"/>
      <c r="ERF7" s="231"/>
      <c r="ERG7" s="231"/>
      <c r="ERH7" s="231"/>
      <c r="ERI7" s="231"/>
      <c r="ERJ7" s="231"/>
      <c r="ERK7" s="231"/>
      <c r="ERL7" s="231"/>
      <c r="ERM7" s="231"/>
      <c r="ERN7" s="231"/>
      <c r="ERO7" s="231"/>
      <c r="ERP7" s="231"/>
      <c r="ERQ7" s="231"/>
      <c r="ERR7" s="231"/>
      <c r="ERS7" s="231"/>
      <c r="ERT7" s="231"/>
      <c r="ERU7" s="231"/>
      <c r="ERV7" s="231"/>
      <c r="ERW7" s="231"/>
      <c r="ERX7" s="231"/>
      <c r="ERY7" s="231"/>
      <c r="ERZ7" s="231"/>
      <c r="ESA7" s="231"/>
      <c r="ESB7" s="231"/>
      <c r="ESC7" s="231"/>
      <c r="ESD7" s="231"/>
      <c r="ESE7" s="231"/>
      <c r="ESF7" s="231"/>
      <c r="ESG7" s="231"/>
      <c r="ESH7" s="231"/>
      <c r="ESI7" s="231"/>
      <c r="ESJ7" s="231"/>
      <c r="ESK7" s="231"/>
      <c r="ESL7" s="231"/>
      <c r="ESM7" s="231"/>
      <c r="ESN7" s="231"/>
      <c r="ESO7" s="231"/>
      <c r="ESP7" s="231"/>
      <c r="ESQ7" s="231"/>
      <c r="ESR7" s="231"/>
      <c r="ESS7" s="231"/>
      <c r="EST7" s="231"/>
      <c r="ESU7" s="231"/>
      <c r="ESV7" s="231"/>
      <c r="ESW7" s="231"/>
      <c r="ESX7" s="231"/>
      <c r="ESY7" s="231"/>
      <c r="ESZ7" s="231"/>
      <c r="ETA7" s="231"/>
      <c r="ETB7" s="231"/>
      <c r="ETC7" s="231"/>
      <c r="ETD7" s="231"/>
      <c r="ETE7" s="231"/>
      <c r="ETF7" s="231"/>
      <c r="ETG7" s="231"/>
      <c r="ETH7" s="231"/>
      <c r="ETI7" s="231"/>
      <c r="ETJ7" s="231"/>
      <c r="ETK7" s="231"/>
      <c r="ETL7" s="231"/>
      <c r="ETM7" s="231"/>
      <c r="ETN7" s="231"/>
      <c r="ETO7" s="231"/>
      <c r="ETP7" s="231"/>
      <c r="ETQ7" s="231"/>
      <c r="ETR7" s="231"/>
      <c r="ETS7" s="231"/>
      <c r="ETT7" s="231"/>
      <c r="ETU7" s="231"/>
      <c r="ETV7" s="231"/>
      <c r="ETW7" s="231"/>
      <c r="ETX7" s="231"/>
      <c r="ETY7" s="231"/>
      <c r="ETZ7" s="231"/>
      <c r="EUA7" s="231"/>
      <c r="EUB7" s="231"/>
      <c r="EUC7" s="231"/>
      <c r="EUD7" s="231"/>
      <c r="EUE7" s="231"/>
      <c r="EUF7" s="231"/>
      <c r="EUG7" s="231"/>
      <c r="EUH7" s="231"/>
      <c r="EUI7" s="231"/>
      <c r="EUJ7" s="231"/>
      <c r="EUK7" s="231"/>
      <c r="EUL7" s="231"/>
      <c r="EUM7" s="231"/>
      <c r="EUN7" s="231"/>
      <c r="EUO7" s="231"/>
      <c r="EUP7" s="231"/>
      <c r="EUQ7" s="231"/>
      <c r="EUR7" s="231"/>
      <c r="EUS7" s="231"/>
      <c r="EUT7" s="231"/>
      <c r="EUU7" s="231"/>
      <c r="EUV7" s="231"/>
      <c r="EUW7" s="231"/>
      <c r="EUX7" s="231"/>
      <c r="EUY7" s="231"/>
      <c r="EUZ7" s="231"/>
      <c r="EVA7" s="231"/>
      <c r="EVB7" s="231"/>
      <c r="EVC7" s="231"/>
      <c r="EVD7" s="231"/>
      <c r="EVE7" s="231"/>
      <c r="EVF7" s="231"/>
      <c r="EVG7" s="231"/>
      <c r="EVH7" s="231"/>
      <c r="EVI7" s="231"/>
      <c r="EVJ7" s="231"/>
      <c r="EVK7" s="231"/>
      <c r="EVL7" s="231"/>
      <c r="EVM7" s="231"/>
      <c r="EVN7" s="231"/>
      <c r="EVO7" s="231"/>
      <c r="EVP7" s="231"/>
      <c r="EVQ7" s="231"/>
      <c r="EVR7" s="231"/>
      <c r="EVS7" s="231"/>
      <c r="EVT7" s="231"/>
      <c r="EVU7" s="231"/>
      <c r="EVV7" s="231"/>
      <c r="EVW7" s="231"/>
      <c r="EVX7" s="231"/>
      <c r="EVY7" s="231"/>
      <c r="EVZ7" s="231"/>
      <c r="EWA7" s="231"/>
      <c r="EWB7" s="231"/>
      <c r="EWC7" s="231"/>
      <c r="EWD7" s="231"/>
      <c r="EWE7" s="231"/>
      <c r="EWF7" s="231"/>
      <c r="EWG7" s="231"/>
      <c r="EWH7" s="231"/>
      <c r="EWI7" s="231"/>
      <c r="EWJ7" s="231"/>
      <c r="EWK7" s="231"/>
      <c r="EWL7" s="231"/>
      <c r="EWM7" s="231"/>
      <c r="EWN7" s="231"/>
      <c r="EWO7" s="231"/>
      <c r="EWP7" s="231"/>
      <c r="EWQ7" s="231"/>
      <c r="EWR7" s="231"/>
      <c r="EWS7" s="231"/>
      <c r="EWT7" s="231"/>
      <c r="EWU7" s="231"/>
      <c r="EWV7" s="231"/>
      <c r="EWW7" s="231"/>
      <c r="EWX7" s="231"/>
      <c r="EWY7" s="231"/>
      <c r="EWZ7" s="231"/>
      <c r="EXA7" s="231"/>
      <c r="EXB7" s="231"/>
      <c r="EXC7" s="231"/>
      <c r="EXD7" s="231"/>
      <c r="EXE7" s="231"/>
      <c r="EXF7" s="231"/>
      <c r="EXG7" s="231"/>
      <c r="EXH7" s="231"/>
      <c r="EXI7" s="231"/>
      <c r="EXJ7" s="231"/>
      <c r="EXK7" s="231"/>
      <c r="EXL7" s="231"/>
      <c r="EXM7" s="231"/>
      <c r="EXN7" s="231"/>
      <c r="EXO7" s="231"/>
      <c r="EXP7" s="231"/>
      <c r="EXQ7" s="231"/>
      <c r="EXR7" s="231"/>
      <c r="EXS7" s="231"/>
      <c r="EXT7" s="231"/>
      <c r="EXU7" s="231"/>
      <c r="EXV7" s="231"/>
      <c r="EXW7" s="231"/>
      <c r="EXX7" s="231"/>
      <c r="EXY7" s="231"/>
      <c r="EXZ7" s="231"/>
      <c r="EYA7" s="231"/>
      <c r="EYB7" s="231"/>
      <c r="EYC7" s="231"/>
      <c r="EYD7" s="231"/>
      <c r="EYE7" s="231"/>
      <c r="EYF7" s="231"/>
      <c r="EYG7" s="231"/>
      <c r="EYH7" s="231"/>
      <c r="EYI7" s="231"/>
      <c r="EYJ7" s="231"/>
      <c r="EYK7" s="231"/>
      <c r="EYL7" s="231"/>
      <c r="EYM7" s="231"/>
      <c r="EYN7" s="231"/>
      <c r="EYO7" s="231"/>
      <c r="EYP7" s="231"/>
      <c r="EYQ7" s="231"/>
      <c r="EYR7" s="231"/>
      <c r="EYS7" s="231"/>
      <c r="EYT7" s="231"/>
      <c r="EYU7" s="231"/>
      <c r="EYV7" s="231"/>
      <c r="EYW7" s="231"/>
      <c r="EYX7" s="231"/>
      <c r="EYY7" s="231"/>
      <c r="EYZ7" s="231"/>
      <c r="EZA7" s="231"/>
      <c r="EZB7" s="231"/>
      <c r="EZC7" s="231"/>
      <c r="EZD7" s="231"/>
      <c r="EZE7" s="231"/>
      <c r="EZF7" s="231"/>
      <c r="EZG7" s="231"/>
      <c r="EZH7" s="231"/>
      <c r="EZI7" s="231"/>
      <c r="EZJ7" s="231"/>
      <c r="EZK7" s="231"/>
      <c r="EZL7" s="231"/>
      <c r="EZM7" s="231"/>
      <c r="EZN7" s="231"/>
      <c r="EZO7" s="231"/>
      <c r="EZP7" s="231"/>
      <c r="EZQ7" s="231"/>
      <c r="EZR7" s="231"/>
      <c r="EZS7" s="231"/>
      <c r="EZT7" s="231"/>
      <c r="EZU7" s="231"/>
      <c r="EZV7" s="231"/>
      <c r="EZW7" s="231"/>
      <c r="EZX7" s="231"/>
      <c r="EZY7" s="231"/>
      <c r="EZZ7" s="231"/>
      <c r="FAA7" s="231"/>
      <c r="FAB7" s="231"/>
      <c r="FAC7" s="231"/>
      <c r="FAD7" s="231"/>
      <c r="FAE7" s="231"/>
      <c r="FAF7" s="231"/>
      <c r="FAG7" s="231"/>
      <c r="FAH7" s="231"/>
      <c r="FAI7" s="231"/>
      <c r="FAJ7" s="231"/>
      <c r="FAK7" s="231"/>
      <c r="FAL7" s="231"/>
      <c r="FAM7" s="231"/>
      <c r="FAN7" s="231"/>
      <c r="FAO7" s="231"/>
      <c r="FAP7" s="231"/>
      <c r="FAQ7" s="231"/>
      <c r="FAR7" s="231"/>
      <c r="FAS7" s="231"/>
      <c r="FAT7" s="231"/>
      <c r="FAU7" s="231"/>
      <c r="FAV7" s="231"/>
      <c r="FAW7" s="231"/>
      <c r="FAX7" s="231"/>
      <c r="FAY7" s="231"/>
      <c r="FAZ7" s="231"/>
      <c r="FBA7" s="231"/>
      <c r="FBB7" s="231"/>
      <c r="FBC7" s="231"/>
      <c r="FBD7" s="231"/>
      <c r="FBE7" s="231"/>
      <c r="FBF7" s="231"/>
      <c r="FBG7" s="231"/>
      <c r="FBH7" s="231"/>
      <c r="FBI7" s="231"/>
      <c r="FBJ7" s="231"/>
      <c r="FBK7" s="231"/>
      <c r="FBL7" s="231"/>
      <c r="FBM7" s="231"/>
      <c r="FBN7" s="231"/>
      <c r="FBO7" s="231"/>
      <c r="FBP7" s="231"/>
      <c r="FBQ7" s="231"/>
      <c r="FBR7" s="231"/>
      <c r="FBS7" s="231"/>
      <c r="FBT7" s="231"/>
      <c r="FBU7" s="231"/>
      <c r="FBV7" s="231"/>
      <c r="FBW7" s="231"/>
      <c r="FBX7" s="231"/>
      <c r="FBY7" s="231"/>
      <c r="FBZ7" s="231"/>
      <c r="FCA7" s="231"/>
      <c r="FCB7" s="231"/>
      <c r="FCC7" s="231"/>
      <c r="FCD7" s="231"/>
      <c r="FCE7" s="231"/>
      <c r="FCF7" s="231"/>
      <c r="FCG7" s="231"/>
      <c r="FCH7" s="231"/>
      <c r="FCI7" s="231"/>
      <c r="FCJ7" s="231"/>
      <c r="FCK7" s="231"/>
      <c r="FCL7" s="231"/>
      <c r="FCM7" s="231"/>
      <c r="FCN7" s="231"/>
      <c r="FCO7" s="231"/>
      <c r="FCP7" s="231"/>
      <c r="FCQ7" s="231"/>
      <c r="FCR7" s="231"/>
      <c r="FCS7" s="231"/>
      <c r="FCT7" s="231"/>
      <c r="FCU7" s="231"/>
      <c r="FCV7" s="231"/>
      <c r="FCW7" s="231"/>
      <c r="FCX7" s="231"/>
      <c r="FCY7" s="231"/>
      <c r="FCZ7" s="231"/>
      <c r="FDA7" s="231"/>
      <c r="FDB7" s="231"/>
      <c r="FDC7" s="231"/>
      <c r="FDD7" s="231"/>
      <c r="FDE7" s="231"/>
      <c r="FDF7" s="231"/>
      <c r="FDG7" s="231"/>
      <c r="FDH7" s="231"/>
      <c r="FDI7" s="231"/>
      <c r="FDJ7" s="231"/>
      <c r="FDK7" s="231"/>
      <c r="FDL7" s="231"/>
      <c r="FDM7" s="231"/>
      <c r="FDN7" s="231"/>
      <c r="FDO7" s="231"/>
      <c r="FDP7" s="231"/>
      <c r="FDQ7" s="231"/>
      <c r="FDR7" s="231"/>
      <c r="FDS7" s="231"/>
      <c r="FDT7" s="231"/>
      <c r="FDU7" s="231"/>
      <c r="FDV7" s="231"/>
      <c r="FDW7" s="231"/>
      <c r="FDX7" s="231"/>
      <c r="FDY7" s="231"/>
      <c r="FDZ7" s="231"/>
      <c r="FEA7" s="231"/>
      <c r="FEB7" s="231"/>
      <c r="FEC7" s="231"/>
      <c r="FED7" s="231"/>
      <c r="FEE7" s="231"/>
      <c r="FEF7" s="231"/>
      <c r="FEG7" s="231"/>
      <c r="FEH7" s="231"/>
      <c r="FEI7" s="231"/>
      <c r="FEJ7" s="231"/>
      <c r="FEK7" s="231"/>
      <c r="FEL7" s="231"/>
      <c r="FEM7" s="231"/>
      <c r="FEN7" s="231"/>
      <c r="FEO7" s="231"/>
      <c r="FEP7" s="231"/>
      <c r="FEQ7" s="231"/>
      <c r="FER7" s="231"/>
      <c r="FES7" s="231"/>
      <c r="FET7" s="231"/>
      <c r="FEU7" s="231"/>
      <c r="FEV7" s="231"/>
      <c r="FEW7" s="231"/>
      <c r="FEX7" s="231"/>
      <c r="FEY7" s="231"/>
      <c r="FEZ7" s="231"/>
      <c r="FFA7" s="231"/>
      <c r="FFB7" s="231"/>
      <c r="FFC7" s="231"/>
      <c r="FFD7" s="231"/>
      <c r="FFE7" s="231"/>
      <c r="FFF7" s="231"/>
      <c r="FFG7" s="231"/>
      <c r="FFH7" s="231"/>
      <c r="FFI7" s="231"/>
      <c r="FFJ7" s="231"/>
      <c r="FFK7" s="231"/>
      <c r="FFL7" s="231"/>
      <c r="FFM7" s="231"/>
      <c r="FFN7" s="231"/>
      <c r="FFO7" s="231"/>
      <c r="FFP7" s="231"/>
      <c r="FFQ7" s="231"/>
      <c r="FFR7" s="231"/>
      <c r="FFS7" s="231"/>
      <c r="FFT7" s="231"/>
      <c r="FFU7" s="231"/>
      <c r="FFV7" s="231"/>
      <c r="FFW7" s="231"/>
      <c r="FFX7" s="231"/>
      <c r="FFY7" s="231"/>
      <c r="FFZ7" s="231"/>
      <c r="FGA7" s="231"/>
      <c r="FGB7" s="231"/>
      <c r="FGC7" s="231"/>
      <c r="FGD7" s="231"/>
      <c r="FGE7" s="231"/>
      <c r="FGF7" s="231"/>
      <c r="FGG7" s="231"/>
      <c r="FGH7" s="231"/>
      <c r="FGI7" s="231"/>
      <c r="FGJ7" s="231"/>
      <c r="FGK7" s="231"/>
      <c r="FGL7" s="231"/>
      <c r="FGM7" s="231"/>
      <c r="FGN7" s="231"/>
      <c r="FGO7" s="231"/>
      <c r="FGP7" s="231"/>
      <c r="FGQ7" s="231"/>
      <c r="FGR7" s="231"/>
      <c r="FGS7" s="231"/>
      <c r="FGT7" s="231"/>
      <c r="FGU7" s="231"/>
      <c r="FGV7" s="231"/>
      <c r="FGW7" s="231"/>
      <c r="FGX7" s="231"/>
      <c r="FGY7" s="231"/>
      <c r="FGZ7" s="231"/>
      <c r="FHA7" s="231"/>
      <c r="FHB7" s="231"/>
      <c r="FHC7" s="231"/>
      <c r="FHD7" s="231"/>
      <c r="FHE7" s="231"/>
      <c r="FHF7" s="231"/>
      <c r="FHG7" s="231"/>
      <c r="FHH7" s="231"/>
      <c r="FHI7" s="231"/>
      <c r="FHJ7" s="231"/>
      <c r="FHK7" s="231"/>
      <c r="FHL7" s="231"/>
      <c r="FHM7" s="231"/>
      <c r="FHN7" s="231"/>
      <c r="FHO7" s="231"/>
      <c r="FHP7" s="231"/>
      <c r="FHQ7" s="231"/>
      <c r="FHR7" s="231"/>
      <c r="FHS7" s="231"/>
      <c r="FHT7" s="231"/>
      <c r="FHU7" s="231"/>
      <c r="FHV7" s="231"/>
      <c r="FHW7" s="231"/>
      <c r="FHX7" s="231"/>
      <c r="FHY7" s="231"/>
      <c r="FHZ7" s="231"/>
      <c r="FIA7" s="231"/>
      <c r="FIB7" s="231"/>
      <c r="FIC7" s="231"/>
      <c r="FID7" s="231"/>
      <c r="FIE7" s="231"/>
      <c r="FIF7" s="231"/>
      <c r="FIG7" s="231"/>
      <c r="FIH7" s="231"/>
      <c r="FII7" s="231"/>
      <c r="FIJ7" s="231"/>
      <c r="FIK7" s="231"/>
      <c r="FIL7" s="231"/>
      <c r="FIM7" s="231"/>
      <c r="FIN7" s="231"/>
      <c r="FIO7" s="231"/>
      <c r="FIP7" s="231"/>
      <c r="FIQ7" s="231"/>
      <c r="FIR7" s="231"/>
      <c r="FIS7" s="231"/>
      <c r="FIT7" s="231"/>
      <c r="FIU7" s="231"/>
      <c r="FIV7" s="231"/>
      <c r="FIW7" s="231"/>
      <c r="FIX7" s="231"/>
      <c r="FIY7" s="231"/>
      <c r="FIZ7" s="231"/>
      <c r="FJA7" s="231"/>
      <c r="FJB7" s="231"/>
      <c r="FJC7" s="231"/>
      <c r="FJD7" s="231"/>
      <c r="FJE7" s="231"/>
      <c r="FJF7" s="231"/>
      <c r="FJG7" s="231"/>
      <c r="FJH7" s="231"/>
      <c r="FJI7" s="231"/>
      <c r="FJJ7" s="231"/>
      <c r="FJK7" s="231"/>
      <c r="FJL7" s="231"/>
      <c r="FJM7" s="231"/>
      <c r="FJN7" s="231"/>
      <c r="FJO7" s="231"/>
      <c r="FJP7" s="231"/>
      <c r="FJQ7" s="231"/>
      <c r="FJR7" s="231"/>
      <c r="FJS7" s="231"/>
      <c r="FJT7" s="231"/>
      <c r="FJU7" s="231"/>
      <c r="FJV7" s="231"/>
      <c r="FJW7" s="231"/>
      <c r="FJX7" s="231"/>
      <c r="FJY7" s="231"/>
      <c r="FJZ7" s="231"/>
      <c r="FKA7" s="231"/>
      <c r="FKB7" s="231"/>
      <c r="FKC7" s="231"/>
      <c r="FKD7" s="231"/>
      <c r="FKE7" s="231"/>
      <c r="FKF7" s="231"/>
      <c r="FKG7" s="231"/>
      <c r="FKH7" s="231"/>
      <c r="FKI7" s="231"/>
      <c r="FKJ7" s="231"/>
      <c r="FKK7" s="231"/>
      <c r="FKL7" s="231"/>
      <c r="FKM7" s="231"/>
      <c r="FKN7" s="231"/>
      <c r="FKO7" s="231"/>
      <c r="FKP7" s="231"/>
      <c r="FKQ7" s="231"/>
      <c r="FKR7" s="231"/>
      <c r="FKS7" s="231"/>
      <c r="FKT7" s="231"/>
      <c r="FKU7" s="231"/>
      <c r="FKV7" s="231"/>
      <c r="FKW7" s="231"/>
      <c r="FKX7" s="231"/>
      <c r="FKY7" s="231"/>
      <c r="FKZ7" s="231"/>
      <c r="FLA7" s="231"/>
      <c r="FLB7" s="231"/>
      <c r="FLC7" s="231"/>
      <c r="FLD7" s="231"/>
      <c r="FLE7" s="231"/>
      <c r="FLF7" s="231"/>
      <c r="FLG7" s="231"/>
      <c r="FLH7" s="231"/>
      <c r="FLI7" s="231"/>
      <c r="FLJ7" s="231"/>
      <c r="FLK7" s="231"/>
      <c r="FLL7" s="231"/>
      <c r="FLM7" s="231"/>
      <c r="FLN7" s="231"/>
      <c r="FLO7" s="231"/>
      <c r="FLP7" s="231"/>
      <c r="FLQ7" s="231"/>
      <c r="FLR7" s="231"/>
      <c r="FLS7" s="231"/>
      <c r="FLT7" s="231"/>
      <c r="FLU7" s="231"/>
      <c r="FLV7" s="231"/>
      <c r="FLW7" s="231"/>
      <c r="FLX7" s="231"/>
      <c r="FLY7" s="231"/>
      <c r="FLZ7" s="231"/>
      <c r="FMA7" s="231"/>
      <c r="FMB7" s="231"/>
      <c r="FMC7" s="231"/>
      <c r="FMD7" s="231"/>
      <c r="FME7" s="231"/>
      <c r="FMF7" s="231"/>
      <c r="FMG7" s="231"/>
      <c r="FMH7" s="231"/>
      <c r="FMI7" s="231"/>
      <c r="FMJ7" s="231"/>
      <c r="FMK7" s="231"/>
      <c r="FML7" s="231"/>
      <c r="FMM7" s="231"/>
      <c r="FMN7" s="231"/>
      <c r="FMO7" s="231"/>
      <c r="FMP7" s="231"/>
      <c r="FMQ7" s="231"/>
      <c r="FMR7" s="231"/>
      <c r="FMS7" s="231"/>
      <c r="FMT7" s="231"/>
      <c r="FMU7" s="231"/>
      <c r="FMV7" s="231"/>
      <c r="FMW7" s="231"/>
      <c r="FMX7" s="231"/>
      <c r="FMY7" s="231"/>
      <c r="FMZ7" s="231"/>
      <c r="FNA7" s="231"/>
      <c r="FNB7" s="231"/>
      <c r="FNC7" s="231"/>
      <c r="FND7" s="231"/>
      <c r="FNE7" s="231"/>
      <c r="FNF7" s="231"/>
      <c r="FNG7" s="231"/>
      <c r="FNH7" s="231"/>
      <c r="FNI7" s="231"/>
      <c r="FNJ7" s="231"/>
      <c r="FNK7" s="231"/>
      <c r="FNL7" s="231"/>
      <c r="FNM7" s="231"/>
      <c r="FNN7" s="231"/>
      <c r="FNO7" s="231"/>
      <c r="FNP7" s="231"/>
      <c r="FNQ7" s="231"/>
      <c r="FNR7" s="231"/>
      <c r="FNS7" s="231"/>
      <c r="FNT7" s="231"/>
      <c r="FNU7" s="231"/>
      <c r="FNV7" s="231"/>
      <c r="FNW7" s="231"/>
      <c r="FNX7" s="231"/>
      <c r="FNY7" s="231"/>
      <c r="FNZ7" s="231"/>
      <c r="FOA7" s="231"/>
      <c r="FOB7" s="231"/>
      <c r="FOC7" s="231"/>
      <c r="FOD7" s="231"/>
      <c r="FOE7" s="231"/>
      <c r="FOF7" s="231"/>
      <c r="FOG7" s="231"/>
      <c r="FOH7" s="231"/>
      <c r="FOI7" s="231"/>
      <c r="FOJ7" s="231"/>
      <c r="FOK7" s="231"/>
      <c r="FOL7" s="231"/>
      <c r="FOM7" s="231"/>
      <c r="FON7" s="231"/>
      <c r="FOO7" s="231"/>
      <c r="FOP7" s="231"/>
      <c r="FOQ7" s="231"/>
      <c r="FOR7" s="231"/>
      <c r="FOS7" s="231"/>
      <c r="FOT7" s="231"/>
      <c r="FOU7" s="231"/>
      <c r="FOV7" s="231"/>
      <c r="FOW7" s="231"/>
      <c r="FOX7" s="231"/>
      <c r="FOY7" s="231"/>
      <c r="FOZ7" s="231"/>
      <c r="FPA7" s="231"/>
      <c r="FPB7" s="231"/>
      <c r="FPC7" s="231"/>
      <c r="FPD7" s="231"/>
      <c r="FPE7" s="231"/>
      <c r="FPF7" s="231"/>
      <c r="FPG7" s="231"/>
      <c r="FPH7" s="231"/>
      <c r="FPI7" s="231"/>
      <c r="FPJ7" s="231"/>
      <c r="FPK7" s="231"/>
      <c r="FPL7" s="231"/>
      <c r="FPM7" s="231"/>
      <c r="FPN7" s="231"/>
      <c r="FPO7" s="231"/>
      <c r="FPP7" s="231"/>
      <c r="FPQ7" s="231"/>
      <c r="FPR7" s="231"/>
      <c r="FPS7" s="231"/>
      <c r="FPT7" s="231"/>
      <c r="FPU7" s="231"/>
      <c r="FPV7" s="231"/>
      <c r="FPW7" s="231"/>
      <c r="FPX7" s="231"/>
      <c r="FPY7" s="231"/>
      <c r="FPZ7" s="231"/>
      <c r="FQA7" s="231"/>
      <c r="FQB7" s="231"/>
      <c r="FQC7" s="231"/>
      <c r="FQD7" s="231"/>
      <c r="FQE7" s="231"/>
      <c r="FQF7" s="231"/>
      <c r="FQG7" s="231"/>
      <c r="FQH7" s="231"/>
      <c r="FQI7" s="231"/>
      <c r="FQJ7" s="231"/>
      <c r="FQK7" s="231"/>
      <c r="FQL7" s="231"/>
      <c r="FQM7" s="231"/>
      <c r="FQN7" s="231"/>
      <c r="FQO7" s="231"/>
      <c r="FQP7" s="231"/>
      <c r="FQQ7" s="231"/>
      <c r="FQR7" s="231"/>
      <c r="FQS7" s="231"/>
      <c r="FQT7" s="231"/>
      <c r="FQU7" s="231"/>
      <c r="FQV7" s="231"/>
      <c r="FQW7" s="231"/>
      <c r="FQX7" s="231"/>
      <c r="FQY7" s="231"/>
      <c r="FQZ7" s="231"/>
      <c r="FRA7" s="231"/>
      <c r="FRB7" s="231"/>
      <c r="FRC7" s="231"/>
      <c r="FRD7" s="231"/>
      <c r="FRE7" s="231"/>
      <c r="FRF7" s="231"/>
      <c r="FRG7" s="231"/>
      <c r="FRH7" s="231"/>
      <c r="FRI7" s="231"/>
      <c r="FRJ7" s="231"/>
      <c r="FRK7" s="231"/>
      <c r="FRL7" s="231"/>
      <c r="FRM7" s="231"/>
      <c r="FRN7" s="231"/>
      <c r="FRO7" s="231"/>
      <c r="FRP7" s="231"/>
      <c r="FRQ7" s="231"/>
      <c r="FRR7" s="231"/>
      <c r="FRS7" s="231"/>
      <c r="FRT7" s="231"/>
      <c r="FRU7" s="231"/>
      <c r="FRV7" s="231"/>
      <c r="FRW7" s="231"/>
      <c r="FRX7" s="231"/>
      <c r="FRY7" s="231"/>
      <c r="FRZ7" s="231"/>
      <c r="FSA7" s="231"/>
      <c r="FSB7" s="231"/>
      <c r="FSC7" s="231"/>
      <c r="FSD7" s="231"/>
      <c r="FSE7" s="231"/>
      <c r="FSF7" s="231"/>
      <c r="FSG7" s="231"/>
      <c r="FSH7" s="231"/>
      <c r="FSI7" s="231"/>
      <c r="FSJ7" s="231"/>
      <c r="FSK7" s="231"/>
      <c r="FSL7" s="231"/>
      <c r="FSM7" s="231"/>
      <c r="FSN7" s="231"/>
      <c r="FSO7" s="231"/>
      <c r="FSP7" s="231"/>
      <c r="FSQ7" s="231"/>
      <c r="FSR7" s="231"/>
      <c r="FSS7" s="231"/>
      <c r="FST7" s="231"/>
      <c r="FSU7" s="231"/>
      <c r="FSV7" s="231"/>
      <c r="FSW7" s="231"/>
      <c r="FSX7" s="231"/>
      <c r="FSY7" s="231"/>
      <c r="FSZ7" s="231"/>
      <c r="FTA7" s="231"/>
      <c r="FTB7" s="231"/>
      <c r="FTC7" s="231"/>
      <c r="FTD7" s="231"/>
      <c r="FTE7" s="231"/>
      <c r="FTF7" s="231"/>
      <c r="FTG7" s="231"/>
      <c r="FTH7" s="231"/>
      <c r="FTI7" s="231"/>
      <c r="FTJ7" s="231"/>
      <c r="FTK7" s="231"/>
      <c r="FTL7" s="231"/>
      <c r="FTM7" s="231"/>
      <c r="FTN7" s="231"/>
      <c r="FTO7" s="231"/>
      <c r="FTP7" s="231"/>
      <c r="FTQ7" s="231"/>
      <c r="FTR7" s="231"/>
      <c r="FTS7" s="231"/>
      <c r="FTT7" s="231"/>
      <c r="FTU7" s="231"/>
      <c r="FTV7" s="231"/>
      <c r="FTW7" s="231"/>
      <c r="FTX7" s="231"/>
      <c r="FTY7" s="231"/>
      <c r="FTZ7" s="231"/>
      <c r="FUA7" s="231"/>
      <c r="FUB7" s="231"/>
      <c r="FUC7" s="231"/>
      <c r="FUD7" s="231"/>
      <c r="FUE7" s="231"/>
      <c r="FUF7" s="231"/>
      <c r="FUG7" s="231"/>
      <c r="FUH7" s="231"/>
      <c r="FUI7" s="231"/>
      <c r="FUJ7" s="231"/>
      <c r="FUK7" s="231"/>
      <c r="FUL7" s="231"/>
      <c r="FUM7" s="231"/>
      <c r="FUN7" s="231"/>
      <c r="FUO7" s="231"/>
      <c r="FUP7" s="231"/>
      <c r="FUQ7" s="231"/>
      <c r="FUR7" s="231"/>
      <c r="FUS7" s="231"/>
      <c r="FUT7" s="231"/>
      <c r="FUU7" s="231"/>
      <c r="FUV7" s="231"/>
      <c r="FUW7" s="231"/>
      <c r="FUX7" s="231"/>
      <c r="FUY7" s="231"/>
      <c r="FUZ7" s="231"/>
      <c r="FVA7" s="231"/>
      <c r="FVB7" s="231"/>
      <c r="FVC7" s="231"/>
      <c r="FVD7" s="231"/>
      <c r="FVE7" s="231"/>
      <c r="FVF7" s="231"/>
      <c r="FVG7" s="231"/>
      <c r="FVH7" s="231"/>
      <c r="FVI7" s="231"/>
      <c r="FVJ7" s="231"/>
      <c r="FVK7" s="231"/>
      <c r="FVL7" s="231"/>
      <c r="FVM7" s="231"/>
      <c r="FVN7" s="231"/>
      <c r="FVO7" s="231"/>
      <c r="FVP7" s="231"/>
      <c r="FVQ7" s="231"/>
      <c r="FVR7" s="231"/>
      <c r="FVS7" s="231"/>
      <c r="FVT7" s="231"/>
      <c r="FVU7" s="231"/>
      <c r="FVV7" s="231"/>
      <c r="FVW7" s="231"/>
      <c r="FVX7" s="231"/>
      <c r="FVY7" s="231"/>
      <c r="FVZ7" s="231"/>
      <c r="FWA7" s="231"/>
      <c r="FWB7" s="231"/>
      <c r="FWC7" s="231"/>
      <c r="FWD7" s="231"/>
      <c r="FWE7" s="231"/>
      <c r="FWF7" s="231"/>
      <c r="FWG7" s="231"/>
      <c r="FWH7" s="231"/>
      <c r="FWI7" s="231"/>
      <c r="FWJ7" s="231"/>
      <c r="FWK7" s="231"/>
      <c r="FWL7" s="231"/>
      <c r="FWM7" s="231"/>
      <c r="FWN7" s="231"/>
      <c r="FWO7" s="231"/>
      <c r="FWP7" s="231"/>
      <c r="FWQ7" s="231"/>
      <c r="FWR7" s="231"/>
      <c r="FWS7" s="231"/>
      <c r="FWT7" s="231"/>
      <c r="FWU7" s="231"/>
      <c r="FWV7" s="231"/>
      <c r="FWW7" s="231"/>
      <c r="FWX7" s="231"/>
      <c r="FWY7" s="231"/>
      <c r="FWZ7" s="231"/>
      <c r="FXA7" s="231"/>
      <c r="FXB7" s="231"/>
      <c r="FXC7" s="231"/>
      <c r="FXD7" s="231"/>
      <c r="FXE7" s="231"/>
      <c r="FXF7" s="231"/>
      <c r="FXG7" s="231"/>
      <c r="FXH7" s="231"/>
      <c r="FXI7" s="231"/>
      <c r="FXJ7" s="231"/>
      <c r="FXK7" s="231"/>
      <c r="FXL7" s="231"/>
      <c r="FXM7" s="231"/>
      <c r="FXN7" s="231"/>
      <c r="FXO7" s="231"/>
      <c r="FXP7" s="231"/>
      <c r="FXQ7" s="231"/>
      <c r="FXR7" s="231"/>
      <c r="FXS7" s="231"/>
      <c r="FXT7" s="231"/>
      <c r="FXU7" s="231"/>
      <c r="FXV7" s="231"/>
      <c r="FXW7" s="231"/>
      <c r="FXX7" s="231"/>
      <c r="FXY7" s="231"/>
      <c r="FXZ7" s="231"/>
      <c r="FYA7" s="231"/>
      <c r="FYB7" s="231"/>
      <c r="FYC7" s="231"/>
      <c r="FYD7" s="231"/>
      <c r="FYE7" s="231"/>
      <c r="FYF7" s="231"/>
      <c r="FYG7" s="231"/>
      <c r="FYH7" s="231"/>
      <c r="FYI7" s="231"/>
      <c r="FYJ7" s="231"/>
      <c r="FYK7" s="231"/>
      <c r="FYL7" s="231"/>
      <c r="FYM7" s="231"/>
      <c r="FYN7" s="231"/>
      <c r="FYO7" s="231"/>
      <c r="FYP7" s="231"/>
      <c r="FYQ7" s="231"/>
      <c r="FYR7" s="231"/>
      <c r="FYS7" s="231"/>
      <c r="FYT7" s="231"/>
      <c r="FYU7" s="231"/>
      <c r="FYV7" s="231"/>
      <c r="FYW7" s="231"/>
      <c r="FYX7" s="231"/>
      <c r="FYY7" s="231"/>
      <c r="FYZ7" s="231"/>
      <c r="FZA7" s="231"/>
      <c r="FZB7" s="231"/>
      <c r="FZC7" s="231"/>
      <c r="FZD7" s="231"/>
      <c r="FZE7" s="231"/>
      <c r="FZF7" s="231"/>
      <c r="FZG7" s="231"/>
      <c r="FZH7" s="231"/>
      <c r="FZI7" s="231"/>
      <c r="FZJ7" s="231"/>
      <c r="FZK7" s="231"/>
      <c r="FZL7" s="231"/>
      <c r="FZM7" s="231"/>
      <c r="FZN7" s="231"/>
      <c r="FZO7" s="231"/>
      <c r="FZP7" s="231"/>
      <c r="FZQ7" s="231"/>
      <c r="FZR7" s="231"/>
      <c r="FZS7" s="231"/>
      <c r="FZT7" s="231"/>
      <c r="FZU7" s="231"/>
      <c r="FZV7" s="231"/>
      <c r="FZW7" s="231"/>
      <c r="FZX7" s="231"/>
      <c r="FZY7" s="231"/>
      <c r="FZZ7" s="231"/>
      <c r="GAA7" s="231"/>
      <c r="GAB7" s="231"/>
      <c r="GAC7" s="231"/>
      <c r="GAD7" s="231"/>
      <c r="GAE7" s="231"/>
      <c r="GAF7" s="231"/>
      <c r="GAG7" s="231"/>
      <c r="GAH7" s="231"/>
      <c r="GAI7" s="231"/>
      <c r="GAJ7" s="231"/>
      <c r="GAK7" s="231"/>
      <c r="GAL7" s="231"/>
      <c r="GAM7" s="231"/>
      <c r="GAN7" s="231"/>
      <c r="GAO7" s="231"/>
      <c r="GAP7" s="231"/>
      <c r="GAQ7" s="231"/>
      <c r="GAR7" s="231"/>
      <c r="GAS7" s="231"/>
      <c r="GAT7" s="231"/>
      <c r="GAU7" s="231"/>
      <c r="GAV7" s="231"/>
      <c r="GAW7" s="231"/>
      <c r="GAX7" s="231"/>
      <c r="GAY7" s="231"/>
      <c r="GAZ7" s="231"/>
      <c r="GBA7" s="231"/>
      <c r="GBB7" s="231"/>
      <c r="GBC7" s="231"/>
      <c r="GBD7" s="231"/>
      <c r="GBE7" s="231"/>
      <c r="GBF7" s="231"/>
      <c r="GBG7" s="231"/>
      <c r="GBH7" s="231"/>
      <c r="GBI7" s="231"/>
      <c r="GBJ7" s="231"/>
      <c r="GBK7" s="231"/>
      <c r="GBL7" s="231"/>
      <c r="GBM7" s="231"/>
      <c r="GBN7" s="231"/>
      <c r="GBO7" s="231"/>
      <c r="GBP7" s="231"/>
      <c r="GBQ7" s="231"/>
      <c r="GBR7" s="231"/>
      <c r="GBS7" s="231"/>
      <c r="GBT7" s="231"/>
      <c r="GBU7" s="231"/>
      <c r="GBV7" s="231"/>
      <c r="GBW7" s="231"/>
      <c r="GBX7" s="231"/>
      <c r="GBY7" s="231"/>
      <c r="GBZ7" s="231"/>
      <c r="GCA7" s="231"/>
      <c r="GCB7" s="231"/>
      <c r="GCC7" s="231"/>
      <c r="GCD7" s="231"/>
      <c r="GCE7" s="231"/>
      <c r="GCF7" s="231"/>
      <c r="GCG7" s="231"/>
      <c r="GCH7" s="231"/>
      <c r="GCI7" s="231"/>
      <c r="GCJ7" s="231"/>
      <c r="GCK7" s="231"/>
      <c r="GCL7" s="231"/>
      <c r="GCM7" s="231"/>
      <c r="GCN7" s="231"/>
      <c r="GCO7" s="231"/>
      <c r="GCP7" s="231"/>
      <c r="GCQ7" s="231"/>
      <c r="GCR7" s="231"/>
      <c r="GCS7" s="231"/>
      <c r="GCT7" s="231"/>
      <c r="GCU7" s="231"/>
      <c r="GCV7" s="231"/>
      <c r="GCW7" s="231"/>
      <c r="GCX7" s="231"/>
      <c r="GCY7" s="231"/>
      <c r="GCZ7" s="231"/>
      <c r="GDA7" s="231"/>
      <c r="GDB7" s="231"/>
      <c r="GDC7" s="231"/>
      <c r="GDD7" s="231"/>
      <c r="GDE7" s="231"/>
      <c r="GDF7" s="231"/>
      <c r="GDG7" s="231"/>
      <c r="GDH7" s="231"/>
      <c r="GDI7" s="231"/>
      <c r="GDJ7" s="231"/>
      <c r="GDK7" s="231"/>
      <c r="GDL7" s="231"/>
      <c r="GDM7" s="231"/>
      <c r="GDN7" s="231"/>
      <c r="GDO7" s="231"/>
      <c r="GDP7" s="231"/>
      <c r="GDQ7" s="231"/>
      <c r="GDR7" s="231"/>
      <c r="GDS7" s="231"/>
      <c r="GDT7" s="231"/>
      <c r="GDU7" s="231"/>
      <c r="GDV7" s="231"/>
      <c r="GDW7" s="231"/>
      <c r="GDX7" s="231"/>
      <c r="GDY7" s="231"/>
      <c r="GDZ7" s="231"/>
      <c r="GEA7" s="231"/>
      <c r="GEB7" s="231"/>
      <c r="GEC7" s="231"/>
      <c r="GED7" s="231"/>
      <c r="GEE7" s="231"/>
      <c r="GEF7" s="231"/>
      <c r="GEG7" s="231"/>
      <c r="GEH7" s="231"/>
      <c r="GEI7" s="231"/>
      <c r="GEJ7" s="231"/>
      <c r="GEK7" s="231"/>
      <c r="GEL7" s="231"/>
      <c r="GEM7" s="231"/>
      <c r="GEN7" s="231"/>
      <c r="GEO7" s="231"/>
      <c r="GEP7" s="231"/>
      <c r="GEQ7" s="231"/>
      <c r="GER7" s="231"/>
      <c r="GES7" s="231"/>
      <c r="GET7" s="231"/>
      <c r="GEU7" s="231"/>
      <c r="GEV7" s="231"/>
      <c r="GEW7" s="231"/>
      <c r="GEX7" s="231"/>
      <c r="GEY7" s="231"/>
      <c r="GEZ7" s="231"/>
      <c r="GFA7" s="231"/>
      <c r="GFB7" s="231"/>
      <c r="GFC7" s="231"/>
      <c r="GFD7" s="231"/>
      <c r="GFE7" s="231"/>
      <c r="GFF7" s="231"/>
      <c r="GFG7" s="231"/>
      <c r="GFH7" s="231"/>
      <c r="GFI7" s="231"/>
      <c r="GFJ7" s="231"/>
      <c r="GFK7" s="231"/>
      <c r="GFL7" s="231"/>
      <c r="GFM7" s="231"/>
      <c r="GFN7" s="231"/>
      <c r="GFO7" s="231"/>
      <c r="GFP7" s="231"/>
      <c r="GFQ7" s="231"/>
      <c r="GFR7" s="231"/>
      <c r="GFS7" s="231"/>
      <c r="GFT7" s="231"/>
      <c r="GFU7" s="231"/>
      <c r="GFV7" s="231"/>
      <c r="GFW7" s="231"/>
      <c r="GFX7" s="231"/>
      <c r="GFY7" s="231"/>
      <c r="GFZ7" s="231"/>
      <c r="GGA7" s="231"/>
      <c r="GGB7" s="231"/>
      <c r="GGC7" s="231"/>
      <c r="GGD7" s="231"/>
      <c r="GGE7" s="231"/>
      <c r="GGF7" s="231"/>
      <c r="GGG7" s="231"/>
      <c r="GGH7" s="231"/>
      <c r="GGI7" s="231"/>
      <c r="GGJ7" s="231"/>
      <c r="GGK7" s="231"/>
      <c r="GGL7" s="231"/>
      <c r="GGM7" s="231"/>
      <c r="GGN7" s="231"/>
      <c r="GGO7" s="231"/>
      <c r="GGP7" s="231"/>
      <c r="GGQ7" s="231"/>
      <c r="GGR7" s="231"/>
      <c r="GGS7" s="231"/>
      <c r="GGT7" s="231"/>
      <c r="GGU7" s="231"/>
      <c r="GGV7" s="231"/>
      <c r="GGW7" s="231"/>
      <c r="GGX7" s="231"/>
      <c r="GGY7" s="231"/>
      <c r="GGZ7" s="231"/>
      <c r="GHA7" s="231"/>
      <c r="GHB7" s="231"/>
      <c r="GHC7" s="231"/>
      <c r="GHD7" s="231"/>
      <c r="GHE7" s="231"/>
      <c r="GHF7" s="231"/>
      <c r="GHG7" s="231"/>
      <c r="GHH7" s="231"/>
      <c r="GHI7" s="231"/>
      <c r="GHJ7" s="231"/>
      <c r="GHK7" s="231"/>
      <c r="GHL7" s="231"/>
      <c r="GHM7" s="231"/>
      <c r="GHN7" s="231"/>
      <c r="GHO7" s="231"/>
      <c r="GHP7" s="231"/>
      <c r="GHQ7" s="231"/>
      <c r="GHR7" s="231"/>
      <c r="GHS7" s="231"/>
      <c r="GHT7" s="231"/>
      <c r="GHU7" s="231"/>
      <c r="GHV7" s="231"/>
      <c r="GHW7" s="231"/>
      <c r="GHX7" s="231"/>
      <c r="GHY7" s="231"/>
      <c r="GHZ7" s="231"/>
      <c r="GIA7" s="231"/>
      <c r="GIB7" s="231"/>
      <c r="GIC7" s="231"/>
      <c r="GID7" s="231"/>
      <c r="GIE7" s="231"/>
      <c r="GIF7" s="231"/>
      <c r="GIG7" s="231"/>
      <c r="GIH7" s="231"/>
      <c r="GII7" s="231"/>
      <c r="GIJ7" s="231"/>
      <c r="GIK7" s="231"/>
      <c r="GIL7" s="231"/>
      <c r="GIM7" s="231"/>
      <c r="GIN7" s="231"/>
      <c r="GIO7" s="231"/>
      <c r="GIP7" s="231"/>
      <c r="GIQ7" s="231"/>
      <c r="GIR7" s="231"/>
      <c r="GIS7" s="231"/>
      <c r="GIT7" s="231"/>
      <c r="GIU7" s="231"/>
      <c r="GIV7" s="231"/>
      <c r="GIW7" s="231"/>
      <c r="GIX7" s="231"/>
      <c r="GIY7" s="231"/>
      <c r="GIZ7" s="231"/>
      <c r="GJA7" s="231"/>
      <c r="GJB7" s="231"/>
      <c r="GJC7" s="231"/>
      <c r="GJD7" s="231"/>
      <c r="GJE7" s="231"/>
      <c r="GJF7" s="231"/>
      <c r="GJG7" s="231"/>
      <c r="GJH7" s="231"/>
      <c r="GJI7" s="231"/>
      <c r="GJJ7" s="231"/>
      <c r="GJK7" s="231"/>
      <c r="GJL7" s="231"/>
      <c r="GJM7" s="231"/>
      <c r="GJN7" s="231"/>
      <c r="GJO7" s="231"/>
      <c r="GJP7" s="231"/>
      <c r="GJQ7" s="231"/>
      <c r="GJR7" s="231"/>
      <c r="GJS7" s="231"/>
      <c r="GJT7" s="231"/>
      <c r="GJU7" s="231"/>
      <c r="GJV7" s="231"/>
      <c r="GJW7" s="231"/>
      <c r="GJX7" s="231"/>
      <c r="GJY7" s="231"/>
      <c r="GJZ7" s="231"/>
      <c r="GKA7" s="231"/>
      <c r="GKB7" s="231"/>
      <c r="GKC7" s="231"/>
      <c r="GKD7" s="231"/>
      <c r="GKE7" s="231"/>
      <c r="GKF7" s="231"/>
      <c r="GKG7" s="231"/>
      <c r="GKH7" s="231"/>
      <c r="GKI7" s="231"/>
      <c r="GKJ7" s="231"/>
      <c r="GKK7" s="231"/>
      <c r="GKL7" s="231"/>
      <c r="GKM7" s="231"/>
      <c r="GKN7" s="231"/>
      <c r="GKO7" s="231"/>
      <c r="GKP7" s="231"/>
      <c r="GKQ7" s="231"/>
      <c r="GKR7" s="231"/>
      <c r="GKS7" s="231"/>
      <c r="GKT7" s="231"/>
      <c r="GKU7" s="231"/>
      <c r="GKV7" s="231"/>
      <c r="GKW7" s="231"/>
      <c r="GKX7" s="231"/>
      <c r="GKY7" s="231"/>
      <c r="GKZ7" s="231"/>
      <c r="GLA7" s="231"/>
      <c r="GLB7" s="231"/>
      <c r="GLC7" s="231"/>
      <c r="GLD7" s="231"/>
      <c r="GLE7" s="231"/>
      <c r="GLF7" s="231"/>
      <c r="GLG7" s="231"/>
      <c r="GLH7" s="231"/>
      <c r="GLI7" s="231"/>
      <c r="GLJ7" s="231"/>
      <c r="GLK7" s="231"/>
      <c r="GLL7" s="231"/>
      <c r="GLM7" s="231"/>
      <c r="GLN7" s="231"/>
      <c r="GLO7" s="231"/>
      <c r="GLP7" s="231"/>
      <c r="GLQ7" s="231"/>
      <c r="GLR7" s="231"/>
      <c r="GLS7" s="231"/>
      <c r="GLT7" s="231"/>
      <c r="GLU7" s="231"/>
      <c r="GLV7" s="231"/>
      <c r="GLW7" s="231"/>
      <c r="GLX7" s="231"/>
      <c r="GLY7" s="231"/>
      <c r="GLZ7" s="231"/>
      <c r="GMA7" s="231"/>
      <c r="GMB7" s="231"/>
      <c r="GMC7" s="231"/>
      <c r="GMD7" s="231"/>
      <c r="GME7" s="231"/>
      <c r="GMF7" s="231"/>
      <c r="GMG7" s="231"/>
      <c r="GMH7" s="231"/>
      <c r="GMI7" s="231"/>
      <c r="GMJ7" s="231"/>
      <c r="GMK7" s="231"/>
      <c r="GML7" s="231"/>
      <c r="GMM7" s="231"/>
      <c r="GMN7" s="231"/>
      <c r="GMO7" s="231"/>
      <c r="GMP7" s="231"/>
      <c r="GMQ7" s="231"/>
      <c r="GMR7" s="231"/>
      <c r="GMS7" s="231"/>
      <c r="GMT7" s="231"/>
      <c r="GMU7" s="231"/>
      <c r="GMV7" s="231"/>
      <c r="GMW7" s="231"/>
      <c r="GMX7" s="231"/>
      <c r="GMY7" s="231"/>
      <c r="GMZ7" s="231"/>
      <c r="GNA7" s="231"/>
      <c r="GNB7" s="231"/>
      <c r="GNC7" s="231"/>
      <c r="GND7" s="231"/>
      <c r="GNE7" s="231"/>
      <c r="GNF7" s="231"/>
      <c r="GNG7" s="231"/>
      <c r="GNH7" s="231"/>
      <c r="GNI7" s="231"/>
      <c r="GNJ7" s="231"/>
      <c r="GNK7" s="231"/>
      <c r="GNL7" s="231"/>
      <c r="GNM7" s="231"/>
      <c r="GNN7" s="231"/>
      <c r="GNO7" s="231"/>
      <c r="GNP7" s="231"/>
      <c r="GNQ7" s="231"/>
      <c r="GNR7" s="231"/>
      <c r="GNS7" s="231"/>
      <c r="GNT7" s="231"/>
      <c r="GNU7" s="231"/>
      <c r="GNV7" s="231"/>
      <c r="GNW7" s="231"/>
      <c r="GNX7" s="231"/>
      <c r="GNY7" s="231"/>
      <c r="GNZ7" s="231"/>
      <c r="GOA7" s="231"/>
      <c r="GOB7" s="231"/>
      <c r="GOC7" s="231"/>
      <c r="GOD7" s="231"/>
      <c r="GOE7" s="231"/>
      <c r="GOF7" s="231"/>
      <c r="GOG7" s="231"/>
      <c r="GOH7" s="231"/>
      <c r="GOI7" s="231"/>
      <c r="GOJ7" s="231"/>
      <c r="GOK7" s="231"/>
      <c r="GOL7" s="231"/>
      <c r="GOM7" s="231"/>
      <c r="GON7" s="231"/>
      <c r="GOO7" s="231"/>
      <c r="GOP7" s="231"/>
      <c r="GOQ7" s="231"/>
      <c r="GOR7" s="231"/>
      <c r="GOS7" s="231"/>
      <c r="GOT7" s="231"/>
      <c r="GOU7" s="231"/>
      <c r="GOV7" s="231"/>
      <c r="GOW7" s="231"/>
      <c r="GOX7" s="231"/>
      <c r="GOY7" s="231"/>
      <c r="GOZ7" s="231"/>
      <c r="GPA7" s="231"/>
      <c r="GPB7" s="231"/>
      <c r="GPC7" s="231"/>
      <c r="GPD7" s="231"/>
      <c r="GPE7" s="231"/>
      <c r="GPF7" s="231"/>
      <c r="GPG7" s="231"/>
      <c r="GPH7" s="231"/>
      <c r="GPI7" s="231"/>
      <c r="GPJ7" s="231"/>
      <c r="GPK7" s="231"/>
      <c r="GPL7" s="231"/>
      <c r="GPM7" s="231"/>
      <c r="GPN7" s="231"/>
      <c r="GPO7" s="231"/>
      <c r="GPP7" s="231"/>
      <c r="GPQ7" s="231"/>
      <c r="GPR7" s="231"/>
      <c r="GPS7" s="231"/>
      <c r="GPT7" s="231"/>
      <c r="GPU7" s="231"/>
      <c r="GPV7" s="231"/>
      <c r="GPW7" s="231"/>
      <c r="GPX7" s="231"/>
      <c r="GPY7" s="231"/>
      <c r="GPZ7" s="231"/>
      <c r="GQA7" s="231"/>
      <c r="GQB7" s="231"/>
      <c r="GQC7" s="231"/>
      <c r="GQD7" s="231"/>
      <c r="GQE7" s="231"/>
      <c r="GQF7" s="231"/>
      <c r="GQG7" s="231"/>
      <c r="GQH7" s="231"/>
      <c r="GQI7" s="231"/>
      <c r="GQJ7" s="231"/>
      <c r="GQK7" s="231"/>
      <c r="GQL7" s="231"/>
      <c r="GQM7" s="231"/>
      <c r="GQN7" s="231"/>
      <c r="GQO7" s="231"/>
      <c r="GQP7" s="231"/>
      <c r="GQQ7" s="231"/>
      <c r="GQR7" s="231"/>
      <c r="GQS7" s="231"/>
      <c r="GQT7" s="231"/>
      <c r="GQU7" s="231"/>
      <c r="GQV7" s="231"/>
      <c r="GQW7" s="231"/>
      <c r="GQX7" s="231"/>
      <c r="GQY7" s="231"/>
      <c r="GQZ7" s="231"/>
      <c r="GRA7" s="231"/>
      <c r="GRB7" s="231"/>
      <c r="GRC7" s="231"/>
      <c r="GRD7" s="231"/>
      <c r="GRE7" s="231"/>
      <c r="GRF7" s="231"/>
      <c r="GRG7" s="231"/>
      <c r="GRH7" s="231"/>
      <c r="GRI7" s="231"/>
      <c r="GRJ7" s="231"/>
      <c r="GRK7" s="231"/>
      <c r="GRL7" s="231"/>
      <c r="GRM7" s="231"/>
      <c r="GRN7" s="231"/>
      <c r="GRO7" s="231"/>
      <c r="GRP7" s="231"/>
      <c r="GRQ7" s="231"/>
      <c r="GRR7" s="231"/>
      <c r="GRS7" s="231"/>
      <c r="GRT7" s="231"/>
      <c r="GRU7" s="231"/>
      <c r="GRV7" s="231"/>
      <c r="GRW7" s="231"/>
      <c r="GRX7" s="231"/>
      <c r="GRY7" s="231"/>
      <c r="GRZ7" s="231"/>
      <c r="GSA7" s="231"/>
      <c r="GSB7" s="231"/>
      <c r="GSC7" s="231"/>
      <c r="GSD7" s="231"/>
      <c r="GSE7" s="231"/>
      <c r="GSF7" s="231"/>
      <c r="GSG7" s="231"/>
      <c r="GSH7" s="231"/>
      <c r="GSI7" s="231"/>
      <c r="GSJ7" s="231"/>
      <c r="GSK7" s="231"/>
      <c r="GSL7" s="231"/>
      <c r="GSM7" s="231"/>
      <c r="GSN7" s="231"/>
      <c r="GSO7" s="231"/>
      <c r="GSP7" s="231"/>
      <c r="GSQ7" s="231"/>
      <c r="GSR7" s="231"/>
      <c r="GSS7" s="231"/>
      <c r="GST7" s="231"/>
      <c r="GSU7" s="231"/>
      <c r="GSV7" s="231"/>
      <c r="GSW7" s="231"/>
      <c r="GSX7" s="231"/>
      <c r="GSY7" s="231"/>
      <c r="GSZ7" s="231"/>
      <c r="GTA7" s="231"/>
      <c r="GTB7" s="231"/>
      <c r="GTC7" s="231"/>
      <c r="GTD7" s="231"/>
      <c r="GTE7" s="231"/>
      <c r="GTF7" s="231"/>
      <c r="GTG7" s="231"/>
      <c r="GTH7" s="231"/>
      <c r="GTI7" s="231"/>
      <c r="GTJ7" s="231"/>
      <c r="GTK7" s="231"/>
      <c r="GTL7" s="231"/>
      <c r="GTM7" s="231"/>
      <c r="GTN7" s="231"/>
      <c r="GTO7" s="231"/>
      <c r="GTP7" s="231"/>
      <c r="GTQ7" s="231"/>
      <c r="GTR7" s="231"/>
      <c r="GTS7" s="231"/>
      <c r="GTT7" s="231"/>
      <c r="GTU7" s="231"/>
      <c r="GTV7" s="231"/>
      <c r="GTW7" s="231"/>
      <c r="GTX7" s="231"/>
      <c r="GTY7" s="231"/>
      <c r="GTZ7" s="231"/>
      <c r="GUA7" s="231"/>
      <c r="GUB7" s="231"/>
      <c r="GUC7" s="231"/>
      <c r="GUD7" s="231"/>
      <c r="GUE7" s="231"/>
      <c r="GUF7" s="231"/>
      <c r="GUG7" s="231"/>
      <c r="GUH7" s="231"/>
      <c r="GUI7" s="231"/>
      <c r="GUJ7" s="231"/>
      <c r="GUK7" s="231"/>
      <c r="GUL7" s="231"/>
      <c r="GUM7" s="231"/>
      <c r="GUN7" s="231"/>
      <c r="GUO7" s="231"/>
      <c r="GUP7" s="231"/>
      <c r="GUQ7" s="231"/>
      <c r="GUR7" s="231"/>
      <c r="GUS7" s="231"/>
      <c r="GUT7" s="231"/>
      <c r="GUU7" s="231"/>
      <c r="GUV7" s="231"/>
      <c r="GUW7" s="231"/>
      <c r="GUX7" s="231"/>
      <c r="GUY7" s="231"/>
      <c r="GUZ7" s="231"/>
      <c r="GVA7" s="231"/>
      <c r="GVB7" s="231"/>
      <c r="GVC7" s="231"/>
      <c r="GVD7" s="231"/>
      <c r="GVE7" s="231"/>
      <c r="GVF7" s="231"/>
      <c r="GVG7" s="231"/>
      <c r="GVH7" s="231"/>
      <c r="GVI7" s="231"/>
      <c r="GVJ7" s="231"/>
      <c r="GVK7" s="231"/>
      <c r="GVL7" s="231"/>
      <c r="GVM7" s="231"/>
      <c r="GVN7" s="231"/>
      <c r="GVO7" s="231"/>
      <c r="GVP7" s="231"/>
      <c r="GVQ7" s="231"/>
      <c r="GVR7" s="231"/>
      <c r="GVS7" s="231"/>
      <c r="GVT7" s="231"/>
      <c r="GVU7" s="231"/>
      <c r="GVV7" s="231"/>
      <c r="GVW7" s="231"/>
      <c r="GVX7" s="231"/>
      <c r="GVY7" s="231"/>
      <c r="GVZ7" s="231"/>
      <c r="GWA7" s="231"/>
      <c r="GWB7" s="231"/>
      <c r="GWC7" s="231"/>
      <c r="GWD7" s="231"/>
      <c r="GWE7" s="231"/>
      <c r="GWF7" s="231"/>
      <c r="GWG7" s="231"/>
      <c r="GWH7" s="231"/>
      <c r="GWI7" s="231"/>
      <c r="GWJ7" s="231"/>
      <c r="GWK7" s="231"/>
      <c r="GWL7" s="231"/>
      <c r="GWM7" s="231"/>
      <c r="GWN7" s="231"/>
      <c r="GWO7" s="231"/>
      <c r="GWP7" s="231"/>
      <c r="GWQ7" s="231"/>
      <c r="GWR7" s="231"/>
      <c r="GWS7" s="231"/>
      <c r="GWT7" s="231"/>
      <c r="GWU7" s="231"/>
      <c r="GWV7" s="231"/>
      <c r="GWW7" s="231"/>
      <c r="GWX7" s="231"/>
      <c r="GWY7" s="231"/>
      <c r="GWZ7" s="231"/>
      <c r="GXA7" s="231"/>
      <c r="GXB7" s="231"/>
      <c r="GXC7" s="231"/>
      <c r="GXD7" s="231"/>
      <c r="GXE7" s="231"/>
      <c r="GXF7" s="231"/>
      <c r="GXG7" s="231"/>
      <c r="GXH7" s="231"/>
      <c r="GXI7" s="231"/>
      <c r="GXJ7" s="231"/>
      <c r="GXK7" s="231"/>
      <c r="GXL7" s="231"/>
      <c r="GXM7" s="231"/>
      <c r="GXN7" s="231"/>
      <c r="GXO7" s="231"/>
      <c r="GXP7" s="231"/>
      <c r="GXQ7" s="231"/>
      <c r="GXR7" s="231"/>
      <c r="GXS7" s="231"/>
      <c r="GXT7" s="231"/>
      <c r="GXU7" s="231"/>
      <c r="GXV7" s="231"/>
      <c r="GXW7" s="231"/>
      <c r="GXX7" s="231"/>
      <c r="GXY7" s="231"/>
      <c r="GXZ7" s="231"/>
      <c r="GYA7" s="231"/>
      <c r="GYB7" s="231"/>
      <c r="GYC7" s="231"/>
      <c r="GYD7" s="231"/>
      <c r="GYE7" s="231"/>
      <c r="GYF7" s="231"/>
      <c r="GYG7" s="231"/>
      <c r="GYH7" s="231"/>
      <c r="GYI7" s="231"/>
      <c r="GYJ7" s="231"/>
      <c r="GYK7" s="231"/>
      <c r="GYL7" s="231"/>
      <c r="GYM7" s="231"/>
      <c r="GYN7" s="231"/>
      <c r="GYO7" s="231"/>
      <c r="GYP7" s="231"/>
      <c r="GYQ7" s="231"/>
      <c r="GYR7" s="231"/>
      <c r="GYS7" s="231"/>
      <c r="GYT7" s="231"/>
      <c r="GYU7" s="231"/>
      <c r="GYV7" s="231"/>
      <c r="GYW7" s="231"/>
      <c r="GYX7" s="231"/>
      <c r="GYY7" s="231"/>
      <c r="GYZ7" s="231"/>
      <c r="GZA7" s="231"/>
      <c r="GZB7" s="231"/>
      <c r="GZC7" s="231"/>
      <c r="GZD7" s="231"/>
      <c r="GZE7" s="231"/>
      <c r="GZF7" s="231"/>
      <c r="GZG7" s="231"/>
      <c r="GZH7" s="231"/>
      <c r="GZI7" s="231"/>
      <c r="GZJ7" s="231"/>
      <c r="GZK7" s="231"/>
      <c r="GZL7" s="231"/>
      <c r="GZM7" s="231"/>
      <c r="GZN7" s="231"/>
      <c r="GZO7" s="231"/>
      <c r="GZP7" s="231"/>
      <c r="GZQ7" s="231"/>
      <c r="GZR7" s="231"/>
      <c r="GZS7" s="231"/>
      <c r="GZT7" s="231"/>
      <c r="GZU7" s="231"/>
      <c r="GZV7" s="231"/>
      <c r="GZW7" s="231"/>
      <c r="GZX7" s="231"/>
      <c r="GZY7" s="231"/>
      <c r="GZZ7" s="231"/>
      <c r="HAA7" s="231"/>
      <c r="HAB7" s="231"/>
      <c r="HAC7" s="231"/>
      <c r="HAD7" s="231"/>
      <c r="HAE7" s="231"/>
      <c r="HAF7" s="231"/>
      <c r="HAG7" s="231"/>
      <c r="HAH7" s="231"/>
      <c r="HAI7" s="231"/>
      <c r="HAJ7" s="231"/>
      <c r="HAK7" s="231"/>
      <c r="HAL7" s="231"/>
      <c r="HAM7" s="231"/>
      <c r="HAN7" s="231"/>
      <c r="HAO7" s="231"/>
      <c r="HAP7" s="231"/>
      <c r="HAQ7" s="231"/>
      <c r="HAR7" s="231"/>
      <c r="HAS7" s="231"/>
      <c r="HAT7" s="231"/>
      <c r="HAU7" s="231"/>
      <c r="HAV7" s="231"/>
      <c r="HAW7" s="231"/>
      <c r="HAX7" s="231"/>
      <c r="HAY7" s="231"/>
      <c r="HAZ7" s="231"/>
      <c r="HBA7" s="231"/>
      <c r="HBB7" s="231"/>
      <c r="HBC7" s="231"/>
      <c r="HBD7" s="231"/>
      <c r="HBE7" s="231"/>
      <c r="HBF7" s="231"/>
      <c r="HBG7" s="231"/>
      <c r="HBH7" s="231"/>
      <c r="HBI7" s="231"/>
      <c r="HBJ7" s="231"/>
      <c r="HBK7" s="231"/>
      <c r="HBL7" s="231"/>
      <c r="HBM7" s="231"/>
      <c r="HBN7" s="231"/>
      <c r="HBO7" s="231"/>
      <c r="HBP7" s="231"/>
      <c r="HBQ7" s="231"/>
      <c r="HBR7" s="231"/>
      <c r="HBS7" s="231"/>
      <c r="HBT7" s="231"/>
      <c r="HBU7" s="231"/>
      <c r="HBV7" s="231"/>
      <c r="HBW7" s="231"/>
      <c r="HBX7" s="231"/>
      <c r="HBY7" s="231"/>
      <c r="HBZ7" s="231"/>
      <c r="HCA7" s="231"/>
      <c r="HCB7" s="231"/>
      <c r="HCC7" s="231"/>
      <c r="HCD7" s="231"/>
      <c r="HCE7" s="231"/>
      <c r="HCF7" s="231"/>
      <c r="HCG7" s="231"/>
      <c r="HCH7" s="231"/>
      <c r="HCI7" s="231"/>
      <c r="HCJ7" s="231"/>
      <c r="HCK7" s="231"/>
      <c r="HCL7" s="231"/>
      <c r="HCM7" s="231"/>
      <c r="HCN7" s="231"/>
      <c r="HCO7" s="231"/>
      <c r="HCP7" s="231"/>
      <c r="HCQ7" s="231"/>
      <c r="HCR7" s="231"/>
      <c r="HCS7" s="231"/>
      <c r="HCT7" s="231"/>
      <c r="HCU7" s="231"/>
      <c r="HCV7" s="231"/>
      <c r="HCW7" s="231"/>
      <c r="HCX7" s="231"/>
      <c r="HCY7" s="231"/>
      <c r="HCZ7" s="231"/>
      <c r="HDA7" s="231"/>
      <c r="HDB7" s="231"/>
      <c r="HDC7" s="231"/>
      <c r="HDD7" s="231"/>
      <c r="HDE7" s="231"/>
      <c r="HDF7" s="231"/>
      <c r="HDG7" s="231"/>
      <c r="HDH7" s="231"/>
      <c r="HDI7" s="231"/>
      <c r="HDJ7" s="231"/>
      <c r="HDK7" s="231"/>
      <c r="HDL7" s="231"/>
      <c r="HDM7" s="231"/>
      <c r="HDN7" s="231"/>
      <c r="HDO7" s="231"/>
      <c r="HDP7" s="231"/>
      <c r="HDQ7" s="231"/>
      <c r="HDR7" s="231"/>
      <c r="HDS7" s="231"/>
      <c r="HDT7" s="231"/>
      <c r="HDU7" s="231"/>
      <c r="HDV7" s="231"/>
      <c r="HDW7" s="231"/>
      <c r="HDX7" s="231"/>
      <c r="HDY7" s="231"/>
      <c r="HDZ7" s="231"/>
      <c r="HEA7" s="231"/>
      <c r="HEB7" s="231"/>
      <c r="HEC7" s="231"/>
      <c r="HED7" s="231"/>
      <c r="HEE7" s="231"/>
      <c r="HEF7" s="231"/>
      <c r="HEG7" s="231"/>
      <c r="HEH7" s="231"/>
      <c r="HEI7" s="231"/>
      <c r="HEJ7" s="231"/>
      <c r="HEK7" s="231"/>
      <c r="HEL7" s="231"/>
      <c r="HEM7" s="231"/>
      <c r="HEN7" s="231"/>
      <c r="HEO7" s="231"/>
      <c r="HEP7" s="231"/>
      <c r="HEQ7" s="231"/>
      <c r="HER7" s="231"/>
      <c r="HES7" s="231"/>
      <c r="HET7" s="231"/>
      <c r="HEU7" s="231"/>
      <c r="HEV7" s="231"/>
      <c r="HEW7" s="231"/>
      <c r="HEX7" s="231"/>
      <c r="HEY7" s="231"/>
      <c r="HEZ7" s="231"/>
      <c r="HFA7" s="231"/>
      <c r="HFB7" s="231"/>
      <c r="HFC7" s="231"/>
      <c r="HFD7" s="231"/>
      <c r="HFE7" s="231"/>
      <c r="HFF7" s="231"/>
      <c r="HFG7" s="231"/>
      <c r="HFH7" s="231"/>
      <c r="HFI7" s="231"/>
      <c r="HFJ7" s="231"/>
      <c r="HFK7" s="231"/>
      <c r="HFL7" s="231"/>
      <c r="HFM7" s="231"/>
      <c r="HFN7" s="231"/>
      <c r="HFO7" s="231"/>
      <c r="HFP7" s="231"/>
      <c r="HFQ7" s="231"/>
      <c r="HFR7" s="231"/>
      <c r="HFS7" s="231"/>
      <c r="HFT7" s="231"/>
      <c r="HFU7" s="231"/>
      <c r="HFV7" s="231"/>
      <c r="HFW7" s="231"/>
      <c r="HFX7" s="231"/>
      <c r="HFY7" s="231"/>
      <c r="HFZ7" s="231"/>
      <c r="HGA7" s="231"/>
      <c r="HGB7" s="231"/>
      <c r="HGC7" s="231"/>
      <c r="HGD7" s="231"/>
      <c r="HGE7" s="231"/>
      <c r="HGF7" s="231"/>
      <c r="HGG7" s="231"/>
      <c r="HGH7" s="231"/>
      <c r="HGI7" s="231"/>
      <c r="HGJ7" s="231"/>
      <c r="HGK7" s="231"/>
      <c r="HGL7" s="231"/>
      <c r="HGM7" s="231"/>
      <c r="HGN7" s="231"/>
      <c r="HGO7" s="231"/>
      <c r="HGP7" s="231"/>
      <c r="HGQ7" s="231"/>
      <c r="HGR7" s="231"/>
      <c r="HGS7" s="231"/>
      <c r="HGT7" s="231"/>
      <c r="HGU7" s="231"/>
      <c r="HGV7" s="231"/>
      <c r="HGW7" s="231"/>
      <c r="HGX7" s="231"/>
      <c r="HGY7" s="231"/>
      <c r="HGZ7" s="231"/>
      <c r="HHA7" s="231"/>
      <c r="HHB7" s="231"/>
      <c r="HHC7" s="231"/>
      <c r="HHD7" s="231"/>
      <c r="HHE7" s="231"/>
      <c r="HHF7" s="231"/>
      <c r="HHG7" s="231"/>
      <c r="HHH7" s="231"/>
      <c r="HHI7" s="231"/>
      <c r="HHJ7" s="231"/>
      <c r="HHK7" s="231"/>
      <c r="HHL7" s="231"/>
      <c r="HHM7" s="231"/>
      <c r="HHN7" s="231"/>
      <c r="HHO7" s="231"/>
      <c r="HHP7" s="231"/>
      <c r="HHQ7" s="231"/>
      <c r="HHR7" s="231"/>
      <c r="HHS7" s="231"/>
      <c r="HHT7" s="231"/>
      <c r="HHU7" s="231"/>
      <c r="HHV7" s="231"/>
      <c r="HHW7" s="231"/>
      <c r="HHX7" s="231"/>
      <c r="HHY7" s="231"/>
      <c r="HHZ7" s="231"/>
      <c r="HIA7" s="231"/>
      <c r="HIB7" s="231"/>
      <c r="HIC7" s="231"/>
      <c r="HID7" s="231"/>
      <c r="HIE7" s="231"/>
      <c r="HIF7" s="231"/>
      <c r="HIG7" s="231"/>
      <c r="HIH7" s="231"/>
      <c r="HII7" s="231"/>
      <c r="HIJ7" s="231"/>
      <c r="HIK7" s="231"/>
      <c r="HIL7" s="231"/>
      <c r="HIM7" s="231"/>
      <c r="HIN7" s="231"/>
      <c r="HIO7" s="231"/>
      <c r="HIP7" s="231"/>
      <c r="HIQ7" s="231"/>
      <c r="HIR7" s="231"/>
      <c r="HIS7" s="231"/>
      <c r="HIT7" s="231"/>
      <c r="HIU7" s="231"/>
      <c r="HIV7" s="231"/>
      <c r="HIW7" s="231"/>
      <c r="HIX7" s="231"/>
      <c r="HIY7" s="231"/>
      <c r="HIZ7" s="231"/>
      <c r="HJA7" s="231"/>
      <c r="HJB7" s="231"/>
      <c r="HJC7" s="231"/>
      <c r="HJD7" s="231"/>
      <c r="HJE7" s="231"/>
      <c r="HJF7" s="231"/>
      <c r="HJG7" s="231"/>
      <c r="HJH7" s="231"/>
      <c r="HJI7" s="231"/>
      <c r="HJJ7" s="231"/>
      <c r="HJK7" s="231"/>
      <c r="HJL7" s="231"/>
      <c r="HJM7" s="231"/>
      <c r="HJN7" s="231"/>
      <c r="HJO7" s="231"/>
      <c r="HJP7" s="231"/>
      <c r="HJQ7" s="231"/>
      <c r="HJR7" s="231"/>
      <c r="HJS7" s="231"/>
      <c r="HJT7" s="231"/>
      <c r="HJU7" s="231"/>
      <c r="HJV7" s="231"/>
      <c r="HJW7" s="231"/>
      <c r="HJX7" s="231"/>
      <c r="HJY7" s="231"/>
      <c r="HJZ7" s="231"/>
      <c r="HKA7" s="231"/>
      <c r="HKB7" s="231"/>
      <c r="HKC7" s="231"/>
      <c r="HKD7" s="231"/>
      <c r="HKE7" s="231"/>
      <c r="HKF7" s="231"/>
      <c r="HKG7" s="231"/>
      <c r="HKH7" s="231"/>
      <c r="HKI7" s="231"/>
      <c r="HKJ7" s="231"/>
      <c r="HKK7" s="231"/>
      <c r="HKL7" s="231"/>
      <c r="HKM7" s="231"/>
      <c r="HKN7" s="231"/>
      <c r="HKO7" s="231"/>
      <c r="HKP7" s="231"/>
      <c r="HKQ7" s="231"/>
      <c r="HKR7" s="231"/>
      <c r="HKS7" s="231"/>
      <c r="HKT7" s="231"/>
      <c r="HKU7" s="231"/>
      <c r="HKV7" s="231"/>
      <c r="HKW7" s="231"/>
      <c r="HKX7" s="231"/>
      <c r="HKY7" s="231"/>
      <c r="HKZ7" s="231"/>
      <c r="HLA7" s="231"/>
      <c r="HLB7" s="231"/>
      <c r="HLC7" s="231"/>
      <c r="HLD7" s="231"/>
      <c r="HLE7" s="231"/>
      <c r="HLF7" s="231"/>
      <c r="HLG7" s="231"/>
      <c r="HLH7" s="231"/>
      <c r="HLI7" s="231"/>
      <c r="HLJ7" s="231"/>
      <c r="HLK7" s="231"/>
      <c r="HLL7" s="231"/>
      <c r="HLM7" s="231"/>
      <c r="HLN7" s="231"/>
      <c r="HLO7" s="231"/>
      <c r="HLP7" s="231"/>
      <c r="HLQ7" s="231"/>
      <c r="HLR7" s="231"/>
      <c r="HLS7" s="231"/>
      <c r="HLT7" s="231"/>
      <c r="HLU7" s="231"/>
      <c r="HLV7" s="231"/>
      <c r="HLW7" s="231"/>
      <c r="HLX7" s="231"/>
      <c r="HLY7" s="231"/>
      <c r="HLZ7" s="231"/>
      <c r="HMA7" s="231"/>
      <c r="HMB7" s="231"/>
      <c r="HMC7" s="231"/>
      <c r="HMD7" s="231"/>
      <c r="HME7" s="231"/>
      <c r="HMF7" s="231"/>
      <c r="HMG7" s="231"/>
      <c r="HMH7" s="231"/>
      <c r="HMI7" s="231"/>
      <c r="HMJ7" s="231"/>
      <c r="HMK7" s="231"/>
      <c r="HML7" s="231"/>
      <c r="HMM7" s="231"/>
      <c r="HMN7" s="231"/>
      <c r="HMO7" s="231"/>
      <c r="HMP7" s="231"/>
      <c r="HMQ7" s="231"/>
      <c r="HMR7" s="231"/>
      <c r="HMS7" s="231"/>
      <c r="HMT7" s="231"/>
      <c r="HMU7" s="231"/>
      <c r="HMV7" s="231"/>
      <c r="HMW7" s="231"/>
      <c r="HMX7" s="231"/>
      <c r="HMY7" s="231"/>
      <c r="HMZ7" s="231"/>
      <c r="HNA7" s="231"/>
      <c r="HNB7" s="231"/>
      <c r="HNC7" s="231"/>
      <c r="HND7" s="231"/>
      <c r="HNE7" s="231"/>
      <c r="HNF7" s="231"/>
      <c r="HNG7" s="231"/>
      <c r="HNH7" s="231"/>
      <c r="HNI7" s="231"/>
      <c r="HNJ7" s="231"/>
      <c r="HNK7" s="231"/>
      <c r="HNL7" s="231"/>
      <c r="HNM7" s="231"/>
      <c r="HNN7" s="231"/>
      <c r="HNO7" s="231"/>
      <c r="HNP7" s="231"/>
      <c r="HNQ7" s="231"/>
      <c r="HNR7" s="231"/>
      <c r="HNS7" s="231"/>
      <c r="HNT7" s="231"/>
      <c r="HNU7" s="231"/>
      <c r="HNV7" s="231"/>
      <c r="HNW7" s="231"/>
      <c r="HNX7" s="231"/>
      <c r="HNY7" s="231"/>
      <c r="HNZ7" s="231"/>
      <c r="HOA7" s="231"/>
      <c r="HOB7" s="231"/>
      <c r="HOC7" s="231"/>
      <c r="HOD7" s="231"/>
      <c r="HOE7" s="231"/>
      <c r="HOF7" s="231"/>
      <c r="HOG7" s="231"/>
      <c r="HOH7" s="231"/>
      <c r="HOI7" s="231"/>
      <c r="HOJ7" s="231"/>
      <c r="HOK7" s="231"/>
      <c r="HOL7" s="231"/>
      <c r="HOM7" s="231"/>
      <c r="HON7" s="231"/>
      <c r="HOO7" s="231"/>
      <c r="HOP7" s="231"/>
      <c r="HOQ7" s="231"/>
      <c r="HOR7" s="231"/>
      <c r="HOS7" s="231"/>
      <c r="HOT7" s="231"/>
      <c r="HOU7" s="231"/>
      <c r="HOV7" s="231"/>
      <c r="HOW7" s="231"/>
      <c r="HOX7" s="231"/>
      <c r="HOY7" s="231"/>
      <c r="HOZ7" s="231"/>
      <c r="HPA7" s="231"/>
      <c r="HPB7" s="231"/>
      <c r="HPC7" s="231"/>
      <c r="HPD7" s="231"/>
      <c r="HPE7" s="231"/>
      <c r="HPF7" s="231"/>
      <c r="HPG7" s="231"/>
      <c r="HPH7" s="231"/>
      <c r="HPI7" s="231"/>
      <c r="HPJ7" s="231"/>
      <c r="HPK7" s="231"/>
      <c r="HPL7" s="231"/>
      <c r="HPM7" s="231"/>
      <c r="HPN7" s="231"/>
      <c r="HPO7" s="231"/>
      <c r="HPP7" s="231"/>
      <c r="HPQ7" s="231"/>
      <c r="HPR7" s="231"/>
      <c r="HPS7" s="231"/>
      <c r="HPT7" s="231"/>
      <c r="HPU7" s="231"/>
      <c r="HPV7" s="231"/>
      <c r="HPW7" s="231"/>
      <c r="HPX7" s="231"/>
      <c r="HPY7" s="231"/>
      <c r="HPZ7" s="231"/>
      <c r="HQA7" s="231"/>
      <c r="HQB7" s="231"/>
      <c r="HQC7" s="231"/>
      <c r="HQD7" s="231"/>
      <c r="HQE7" s="231"/>
      <c r="HQF7" s="231"/>
      <c r="HQG7" s="231"/>
      <c r="HQH7" s="231"/>
      <c r="HQI7" s="231"/>
      <c r="HQJ7" s="231"/>
      <c r="HQK7" s="231"/>
      <c r="HQL7" s="231"/>
      <c r="HQM7" s="231"/>
      <c r="HQN7" s="231"/>
      <c r="HQO7" s="231"/>
      <c r="HQP7" s="231"/>
      <c r="HQQ7" s="231"/>
      <c r="HQR7" s="231"/>
      <c r="HQS7" s="231"/>
      <c r="HQT7" s="231"/>
      <c r="HQU7" s="231"/>
      <c r="HQV7" s="231"/>
      <c r="HQW7" s="231"/>
      <c r="HQX7" s="231"/>
      <c r="HQY7" s="231"/>
      <c r="HQZ7" s="231"/>
      <c r="HRA7" s="231"/>
      <c r="HRB7" s="231"/>
      <c r="HRC7" s="231"/>
      <c r="HRD7" s="231"/>
      <c r="HRE7" s="231"/>
      <c r="HRF7" s="231"/>
      <c r="HRG7" s="231"/>
      <c r="HRH7" s="231"/>
      <c r="HRI7" s="231"/>
      <c r="HRJ7" s="231"/>
      <c r="HRK7" s="231"/>
      <c r="HRL7" s="231"/>
      <c r="HRM7" s="231"/>
      <c r="HRN7" s="231"/>
      <c r="HRO7" s="231"/>
      <c r="HRP7" s="231"/>
      <c r="HRQ7" s="231"/>
      <c r="HRR7" s="231"/>
      <c r="HRS7" s="231"/>
      <c r="HRT7" s="231"/>
      <c r="HRU7" s="231"/>
      <c r="HRV7" s="231"/>
      <c r="HRW7" s="231"/>
      <c r="HRX7" s="231"/>
      <c r="HRY7" s="231"/>
      <c r="HRZ7" s="231"/>
      <c r="HSA7" s="231"/>
      <c r="HSB7" s="231"/>
      <c r="HSC7" s="231"/>
      <c r="HSD7" s="231"/>
      <c r="HSE7" s="231"/>
      <c r="HSF7" s="231"/>
      <c r="HSG7" s="231"/>
      <c r="HSH7" s="231"/>
      <c r="HSI7" s="231"/>
      <c r="HSJ7" s="231"/>
      <c r="HSK7" s="231"/>
      <c r="HSL7" s="231"/>
      <c r="HSM7" s="231"/>
      <c r="HSN7" s="231"/>
      <c r="HSO7" s="231"/>
      <c r="HSP7" s="231"/>
      <c r="HSQ7" s="231"/>
      <c r="HSR7" s="231"/>
      <c r="HSS7" s="231"/>
      <c r="HST7" s="231"/>
      <c r="HSU7" s="231"/>
      <c r="HSV7" s="231"/>
      <c r="HSW7" s="231"/>
      <c r="HSX7" s="231"/>
      <c r="HSY7" s="231"/>
      <c r="HSZ7" s="231"/>
      <c r="HTA7" s="231"/>
      <c r="HTB7" s="231"/>
      <c r="HTC7" s="231"/>
      <c r="HTD7" s="231"/>
      <c r="HTE7" s="231"/>
      <c r="HTF7" s="231"/>
      <c r="HTG7" s="231"/>
      <c r="HTH7" s="231"/>
      <c r="HTI7" s="231"/>
      <c r="HTJ7" s="231"/>
      <c r="HTK7" s="231"/>
      <c r="HTL7" s="231"/>
      <c r="HTM7" s="231"/>
      <c r="HTN7" s="231"/>
      <c r="HTO7" s="231"/>
      <c r="HTP7" s="231"/>
      <c r="HTQ7" s="231"/>
      <c r="HTR7" s="231"/>
      <c r="HTS7" s="231"/>
      <c r="HTT7" s="231"/>
      <c r="HTU7" s="231"/>
      <c r="HTV7" s="231"/>
      <c r="HTW7" s="231"/>
      <c r="HTX7" s="231"/>
      <c r="HTY7" s="231"/>
      <c r="HTZ7" s="231"/>
      <c r="HUA7" s="231"/>
      <c r="HUB7" s="231"/>
      <c r="HUC7" s="231"/>
      <c r="HUD7" s="231"/>
      <c r="HUE7" s="231"/>
      <c r="HUF7" s="231"/>
      <c r="HUG7" s="231"/>
      <c r="HUH7" s="231"/>
      <c r="HUI7" s="231"/>
      <c r="HUJ7" s="231"/>
      <c r="HUK7" s="231"/>
      <c r="HUL7" s="231"/>
      <c r="HUM7" s="231"/>
      <c r="HUN7" s="231"/>
      <c r="HUO7" s="231"/>
      <c r="HUP7" s="231"/>
      <c r="HUQ7" s="231"/>
      <c r="HUR7" s="231"/>
      <c r="HUS7" s="231"/>
      <c r="HUT7" s="231"/>
      <c r="HUU7" s="231"/>
      <c r="HUV7" s="231"/>
      <c r="HUW7" s="231"/>
      <c r="HUX7" s="231"/>
      <c r="HUY7" s="231"/>
      <c r="HUZ7" s="231"/>
      <c r="HVA7" s="231"/>
      <c r="HVB7" s="231"/>
      <c r="HVC7" s="231"/>
      <c r="HVD7" s="231"/>
      <c r="HVE7" s="231"/>
      <c r="HVF7" s="231"/>
      <c r="HVG7" s="231"/>
      <c r="HVH7" s="231"/>
      <c r="HVI7" s="231"/>
      <c r="HVJ7" s="231"/>
      <c r="HVK7" s="231"/>
      <c r="HVL7" s="231"/>
      <c r="HVM7" s="231"/>
      <c r="HVN7" s="231"/>
      <c r="HVO7" s="231"/>
      <c r="HVP7" s="231"/>
      <c r="HVQ7" s="231"/>
      <c r="HVR7" s="231"/>
      <c r="HVS7" s="231"/>
      <c r="HVT7" s="231"/>
      <c r="HVU7" s="231"/>
      <c r="HVV7" s="231"/>
      <c r="HVW7" s="231"/>
      <c r="HVX7" s="231"/>
      <c r="HVY7" s="231"/>
      <c r="HVZ7" s="231"/>
      <c r="HWA7" s="231"/>
      <c r="HWB7" s="231"/>
      <c r="HWC7" s="231"/>
      <c r="HWD7" s="231"/>
      <c r="HWE7" s="231"/>
      <c r="HWF7" s="231"/>
      <c r="HWG7" s="231"/>
      <c r="HWH7" s="231"/>
      <c r="HWI7" s="231"/>
      <c r="HWJ7" s="231"/>
      <c r="HWK7" s="231"/>
      <c r="HWL7" s="231"/>
      <c r="HWM7" s="231"/>
      <c r="HWN7" s="231"/>
      <c r="HWO7" s="231"/>
      <c r="HWP7" s="231"/>
      <c r="HWQ7" s="231"/>
      <c r="HWR7" s="231"/>
      <c r="HWS7" s="231"/>
      <c r="HWT7" s="231"/>
      <c r="HWU7" s="231"/>
      <c r="HWV7" s="231"/>
      <c r="HWW7" s="231"/>
      <c r="HWX7" s="231"/>
      <c r="HWY7" s="231"/>
      <c r="HWZ7" s="231"/>
      <c r="HXA7" s="231"/>
      <c r="HXB7" s="231"/>
      <c r="HXC7" s="231"/>
      <c r="HXD7" s="231"/>
      <c r="HXE7" s="231"/>
      <c r="HXF7" s="231"/>
      <c r="HXG7" s="231"/>
      <c r="HXH7" s="231"/>
      <c r="HXI7" s="231"/>
      <c r="HXJ7" s="231"/>
      <c r="HXK7" s="231"/>
      <c r="HXL7" s="231"/>
      <c r="HXM7" s="231"/>
      <c r="HXN7" s="231"/>
      <c r="HXO7" s="231"/>
      <c r="HXP7" s="231"/>
      <c r="HXQ7" s="231"/>
      <c r="HXR7" s="231"/>
      <c r="HXS7" s="231"/>
      <c r="HXT7" s="231"/>
      <c r="HXU7" s="231"/>
      <c r="HXV7" s="231"/>
      <c r="HXW7" s="231"/>
      <c r="HXX7" s="231"/>
      <c r="HXY7" s="231"/>
      <c r="HXZ7" s="231"/>
      <c r="HYA7" s="231"/>
      <c r="HYB7" s="231"/>
      <c r="HYC7" s="231"/>
      <c r="HYD7" s="231"/>
      <c r="HYE7" s="231"/>
      <c r="HYF7" s="231"/>
      <c r="HYG7" s="231"/>
      <c r="HYH7" s="231"/>
      <c r="HYI7" s="231"/>
      <c r="HYJ7" s="231"/>
      <c r="HYK7" s="231"/>
      <c r="HYL7" s="231"/>
      <c r="HYM7" s="231"/>
      <c r="HYN7" s="231"/>
      <c r="HYO7" s="231"/>
      <c r="HYP7" s="231"/>
      <c r="HYQ7" s="231"/>
      <c r="HYR7" s="231"/>
      <c r="HYS7" s="231"/>
      <c r="HYT7" s="231"/>
      <c r="HYU7" s="231"/>
      <c r="HYV7" s="231"/>
      <c r="HYW7" s="231"/>
      <c r="HYX7" s="231"/>
      <c r="HYY7" s="231"/>
      <c r="HYZ7" s="231"/>
      <c r="HZA7" s="231"/>
      <c r="HZB7" s="231"/>
      <c r="HZC7" s="231"/>
      <c r="HZD7" s="231"/>
      <c r="HZE7" s="231"/>
      <c r="HZF7" s="231"/>
      <c r="HZG7" s="231"/>
      <c r="HZH7" s="231"/>
      <c r="HZI7" s="231"/>
      <c r="HZJ7" s="231"/>
      <c r="HZK7" s="231"/>
      <c r="HZL7" s="231"/>
      <c r="HZM7" s="231"/>
      <c r="HZN7" s="231"/>
      <c r="HZO7" s="231"/>
      <c r="HZP7" s="231"/>
      <c r="HZQ7" s="231"/>
      <c r="HZR7" s="231"/>
      <c r="HZS7" s="231"/>
      <c r="HZT7" s="231"/>
      <c r="HZU7" s="231"/>
      <c r="HZV7" s="231"/>
      <c r="HZW7" s="231"/>
      <c r="HZX7" s="231"/>
      <c r="HZY7" s="231"/>
      <c r="HZZ7" s="231"/>
      <c r="IAA7" s="231"/>
      <c r="IAB7" s="231"/>
      <c r="IAC7" s="231"/>
      <c r="IAD7" s="231"/>
      <c r="IAE7" s="231"/>
      <c r="IAF7" s="231"/>
      <c r="IAG7" s="231"/>
      <c r="IAH7" s="231"/>
      <c r="IAI7" s="231"/>
      <c r="IAJ7" s="231"/>
      <c r="IAK7" s="231"/>
      <c r="IAL7" s="231"/>
      <c r="IAM7" s="231"/>
      <c r="IAN7" s="231"/>
      <c r="IAO7" s="231"/>
      <c r="IAP7" s="231"/>
      <c r="IAQ7" s="231"/>
      <c r="IAR7" s="231"/>
      <c r="IAS7" s="231"/>
      <c r="IAT7" s="231"/>
      <c r="IAU7" s="231"/>
      <c r="IAV7" s="231"/>
      <c r="IAW7" s="231"/>
      <c r="IAX7" s="231"/>
      <c r="IAY7" s="231"/>
      <c r="IAZ7" s="231"/>
      <c r="IBA7" s="231"/>
      <c r="IBB7" s="231"/>
      <c r="IBC7" s="231"/>
      <c r="IBD7" s="231"/>
      <c r="IBE7" s="231"/>
      <c r="IBF7" s="231"/>
      <c r="IBG7" s="231"/>
      <c r="IBH7" s="231"/>
      <c r="IBI7" s="231"/>
      <c r="IBJ7" s="231"/>
      <c r="IBK7" s="231"/>
      <c r="IBL7" s="231"/>
      <c r="IBM7" s="231"/>
      <c r="IBN7" s="231"/>
      <c r="IBO7" s="231"/>
      <c r="IBP7" s="231"/>
      <c r="IBQ7" s="231"/>
      <c r="IBR7" s="231"/>
      <c r="IBS7" s="231"/>
      <c r="IBT7" s="231"/>
      <c r="IBU7" s="231"/>
      <c r="IBV7" s="231"/>
      <c r="IBW7" s="231"/>
      <c r="IBX7" s="231"/>
      <c r="IBY7" s="231"/>
      <c r="IBZ7" s="231"/>
      <c r="ICA7" s="231"/>
      <c r="ICB7" s="231"/>
      <c r="ICC7" s="231"/>
      <c r="ICD7" s="231"/>
      <c r="ICE7" s="231"/>
      <c r="ICF7" s="231"/>
      <c r="ICG7" s="231"/>
      <c r="ICH7" s="231"/>
      <c r="ICI7" s="231"/>
      <c r="ICJ7" s="231"/>
      <c r="ICK7" s="231"/>
      <c r="ICL7" s="231"/>
      <c r="ICM7" s="231"/>
      <c r="ICN7" s="231"/>
      <c r="ICO7" s="231"/>
      <c r="ICP7" s="231"/>
      <c r="ICQ7" s="231"/>
      <c r="ICR7" s="231"/>
      <c r="ICS7" s="231"/>
      <c r="ICT7" s="231"/>
      <c r="ICU7" s="231"/>
      <c r="ICV7" s="231"/>
      <c r="ICW7" s="231"/>
      <c r="ICX7" s="231"/>
      <c r="ICY7" s="231"/>
      <c r="ICZ7" s="231"/>
      <c r="IDA7" s="231"/>
      <c r="IDB7" s="231"/>
      <c r="IDC7" s="231"/>
      <c r="IDD7" s="231"/>
      <c r="IDE7" s="231"/>
      <c r="IDF7" s="231"/>
      <c r="IDG7" s="231"/>
      <c r="IDH7" s="231"/>
      <c r="IDI7" s="231"/>
      <c r="IDJ7" s="231"/>
      <c r="IDK7" s="231"/>
      <c r="IDL7" s="231"/>
      <c r="IDM7" s="231"/>
      <c r="IDN7" s="231"/>
      <c r="IDO7" s="231"/>
      <c r="IDP7" s="231"/>
      <c r="IDQ7" s="231"/>
      <c r="IDR7" s="231"/>
      <c r="IDS7" s="231"/>
      <c r="IDT7" s="231"/>
      <c r="IDU7" s="231"/>
      <c r="IDV7" s="231"/>
      <c r="IDW7" s="231"/>
      <c r="IDX7" s="231"/>
      <c r="IDY7" s="231"/>
      <c r="IDZ7" s="231"/>
      <c r="IEA7" s="231"/>
      <c r="IEB7" s="231"/>
      <c r="IEC7" s="231"/>
      <c r="IED7" s="231"/>
      <c r="IEE7" s="231"/>
      <c r="IEF7" s="231"/>
      <c r="IEG7" s="231"/>
      <c r="IEH7" s="231"/>
      <c r="IEI7" s="231"/>
      <c r="IEJ7" s="231"/>
      <c r="IEK7" s="231"/>
      <c r="IEL7" s="231"/>
      <c r="IEM7" s="231"/>
      <c r="IEN7" s="231"/>
      <c r="IEO7" s="231"/>
      <c r="IEP7" s="231"/>
      <c r="IEQ7" s="231"/>
      <c r="IER7" s="231"/>
      <c r="IES7" s="231"/>
      <c r="IET7" s="231"/>
      <c r="IEU7" s="231"/>
      <c r="IEV7" s="231"/>
      <c r="IEW7" s="231"/>
      <c r="IEX7" s="231"/>
      <c r="IEY7" s="231"/>
      <c r="IEZ7" s="231"/>
      <c r="IFA7" s="231"/>
      <c r="IFB7" s="231"/>
      <c r="IFC7" s="231"/>
      <c r="IFD7" s="231"/>
      <c r="IFE7" s="231"/>
      <c r="IFF7" s="231"/>
      <c r="IFG7" s="231"/>
      <c r="IFH7" s="231"/>
      <c r="IFI7" s="231"/>
      <c r="IFJ7" s="231"/>
      <c r="IFK7" s="231"/>
      <c r="IFL7" s="231"/>
      <c r="IFM7" s="231"/>
      <c r="IFN7" s="231"/>
      <c r="IFO7" s="231"/>
      <c r="IFP7" s="231"/>
      <c r="IFQ7" s="231"/>
      <c r="IFR7" s="231"/>
      <c r="IFS7" s="231"/>
      <c r="IFT7" s="231"/>
      <c r="IFU7" s="231"/>
      <c r="IFV7" s="231"/>
      <c r="IFW7" s="231"/>
      <c r="IFX7" s="231"/>
      <c r="IFY7" s="231"/>
      <c r="IFZ7" s="231"/>
      <c r="IGA7" s="231"/>
      <c r="IGB7" s="231"/>
      <c r="IGC7" s="231"/>
      <c r="IGD7" s="231"/>
      <c r="IGE7" s="231"/>
      <c r="IGF7" s="231"/>
      <c r="IGG7" s="231"/>
      <c r="IGH7" s="231"/>
      <c r="IGI7" s="231"/>
      <c r="IGJ7" s="231"/>
      <c r="IGK7" s="231"/>
      <c r="IGL7" s="231"/>
      <c r="IGM7" s="231"/>
      <c r="IGN7" s="231"/>
      <c r="IGO7" s="231"/>
      <c r="IGP7" s="231"/>
      <c r="IGQ7" s="231"/>
      <c r="IGR7" s="231"/>
      <c r="IGS7" s="231"/>
      <c r="IGT7" s="231"/>
      <c r="IGU7" s="231"/>
      <c r="IGV7" s="231"/>
      <c r="IGW7" s="231"/>
      <c r="IGX7" s="231"/>
      <c r="IGY7" s="231"/>
      <c r="IGZ7" s="231"/>
      <c r="IHA7" s="231"/>
      <c r="IHB7" s="231"/>
      <c r="IHC7" s="231"/>
      <c r="IHD7" s="231"/>
      <c r="IHE7" s="231"/>
      <c r="IHF7" s="231"/>
      <c r="IHG7" s="231"/>
      <c r="IHH7" s="231"/>
      <c r="IHI7" s="231"/>
      <c r="IHJ7" s="231"/>
      <c r="IHK7" s="231"/>
      <c r="IHL7" s="231"/>
      <c r="IHM7" s="231"/>
      <c r="IHN7" s="231"/>
      <c r="IHO7" s="231"/>
      <c r="IHP7" s="231"/>
      <c r="IHQ7" s="231"/>
      <c r="IHR7" s="231"/>
      <c r="IHS7" s="231"/>
      <c r="IHT7" s="231"/>
      <c r="IHU7" s="231"/>
      <c r="IHV7" s="231"/>
      <c r="IHW7" s="231"/>
      <c r="IHX7" s="231"/>
      <c r="IHY7" s="231"/>
      <c r="IHZ7" s="231"/>
      <c r="IIA7" s="231"/>
      <c r="IIB7" s="231"/>
      <c r="IIC7" s="231"/>
      <c r="IID7" s="231"/>
      <c r="IIE7" s="231"/>
      <c r="IIF7" s="231"/>
      <c r="IIG7" s="231"/>
      <c r="IIH7" s="231"/>
      <c r="III7" s="231"/>
      <c r="IIJ7" s="231"/>
      <c r="IIK7" s="231"/>
      <c r="IIL7" s="231"/>
      <c r="IIM7" s="231"/>
      <c r="IIN7" s="231"/>
      <c r="IIO7" s="231"/>
      <c r="IIP7" s="231"/>
      <c r="IIQ7" s="231"/>
      <c r="IIR7" s="231"/>
      <c r="IIS7" s="231"/>
      <c r="IIT7" s="231"/>
      <c r="IIU7" s="231"/>
      <c r="IIV7" s="231"/>
      <c r="IIW7" s="231"/>
      <c r="IIX7" s="231"/>
      <c r="IIY7" s="231"/>
      <c r="IIZ7" s="231"/>
      <c r="IJA7" s="231"/>
      <c r="IJB7" s="231"/>
      <c r="IJC7" s="231"/>
      <c r="IJD7" s="231"/>
      <c r="IJE7" s="231"/>
      <c r="IJF7" s="231"/>
      <c r="IJG7" s="231"/>
      <c r="IJH7" s="231"/>
      <c r="IJI7" s="231"/>
      <c r="IJJ7" s="231"/>
      <c r="IJK7" s="231"/>
      <c r="IJL7" s="231"/>
      <c r="IJM7" s="231"/>
      <c r="IJN7" s="231"/>
      <c r="IJO7" s="231"/>
      <c r="IJP7" s="231"/>
      <c r="IJQ7" s="231"/>
      <c r="IJR7" s="231"/>
      <c r="IJS7" s="231"/>
      <c r="IJT7" s="231"/>
      <c r="IJU7" s="231"/>
      <c r="IJV7" s="231"/>
      <c r="IJW7" s="231"/>
      <c r="IJX7" s="231"/>
      <c r="IJY7" s="231"/>
      <c r="IJZ7" s="231"/>
      <c r="IKA7" s="231"/>
      <c r="IKB7" s="231"/>
      <c r="IKC7" s="231"/>
      <c r="IKD7" s="231"/>
      <c r="IKE7" s="231"/>
      <c r="IKF7" s="231"/>
      <c r="IKG7" s="231"/>
      <c r="IKH7" s="231"/>
      <c r="IKI7" s="231"/>
      <c r="IKJ7" s="231"/>
      <c r="IKK7" s="231"/>
      <c r="IKL7" s="231"/>
      <c r="IKM7" s="231"/>
      <c r="IKN7" s="231"/>
      <c r="IKO7" s="231"/>
      <c r="IKP7" s="231"/>
      <c r="IKQ7" s="231"/>
      <c r="IKR7" s="231"/>
      <c r="IKS7" s="231"/>
      <c r="IKT7" s="231"/>
      <c r="IKU7" s="231"/>
      <c r="IKV7" s="231"/>
      <c r="IKW7" s="231"/>
      <c r="IKX7" s="231"/>
      <c r="IKY7" s="231"/>
      <c r="IKZ7" s="231"/>
      <c r="ILA7" s="231"/>
      <c r="ILB7" s="231"/>
      <c r="ILC7" s="231"/>
      <c r="ILD7" s="231"/>
      <c r="ILE7" s="231"/>
      <c r="ILF7" s="231"/>
      <c r="ILG7" s="231"/>
      <c r="ILH7" s="231"/>
      <c r="ILI7" s="231"/>
      <c r="ILJ7" s="231"/>
      <c r="ILK7" s="231"/>
      <c r="ILL7" s="231"/>
      <c r="ILM7" s="231"/>
      <c r="ILN7" s="231"/>
      <c r="ILO7" s="231"/>
      <c r="ILP7" s="231"/>
      <c r="ILQ7" s="231"/>
      <c r="ILR7" s="231"/>
      <c r="ILS7" s="231"/>
      <c r="ILT7" s="231"/>
      <c r="ILU7" s="231"/>
      <c r="ILV7" s="231"/>
      <c r="ILW7" s="231"/>
      <c r="ILX7" s="231"/>
      <c r="ILY7" s="231"/>
      <c r="ILZ7" s="231"/>
      <c r="IMA7" s="231"/>
      <c r="IMB7" s="231"/>
      <c r="IMC7" s="231"/>
      <c r="IMD7" s="231"/>
      <c r="IME7" s="231"/>
      <c r="IMF7" s="231"/>
      <c r="IMG7" s="231"/>
      <c r="IMH7" s="231"/>
      <c r="IMI7" s="231"/>
      <c r="IMJ7" s="231"/>
      <c r="IMK7" s="231"/>
      <c r="IML7" s="231"/>
      <c r="IMM7" s="231"/>
      <c r="IMN7" s="231"/>
      <c r="IMO7" s="231"/>
      <c r="IMP7" s="231"/>
      <c r="IMQ7" s="231"/>
      <c r="IMR7" s="231"/>
      <c r="IMS7" s="231"/>
      <c r="IMT7" s="231"/>
      <c r="IMU7" s="231"/>
      <c r="IMV7" s="231"/>
      <c r="IMW7" s="231"/>
      <c r="IMX7" s="231"/>
      <c r="IMY7" s="231"/>
      <c r="IMZ7" s="231"/>
      <c r="INA7" s="231"/>
      <c r="INB7" s="231"/>
      <c r="INC7" s="231"/>
      <c r="IND7" s="231"/>
      <c r="INE7" s="231"/>
      <c r="INF7" s="231"/>
      <c r="ING7" s="231"/>
      <c r="INH7" s="231"/>
      <c r="INI7" s="231"/>
      <c r="INJ7" s="231"/>
      <c r="INK7" s="231"/>
      <c r="INL7" s="231"/>
      <c r="INM7" s="231"/>
      <c r="INN7" s="231"/>
      <c r="INO7" s="231"/>
      <c r="INP7" s="231"/>
      <c r="INQ7" s="231"/>
      <c r="INR7" s="231"/>
      <c r="INS7" s="231"/>
      <c r="INT7" s="231"/>
      <c r="INU7" s="231"/>
      <c r="INV7" s="231"/>
      <c r="INW7" s="231"/>
      <c r="INX7" s="231"/>
      <c r="INY7" s="231"/>
      <c r="INZ7" s="231"/>
      <c r="IOA7" s="231"/>
      <c r="IOB7" s="231"/>
      <c r="IOC7" s="231"/>
      <c r="IOD7" s="231"/>
      <c r="IOE7" s="231"/>
      <c r="IOF7" s="231"/>
      <c r="IOG7" s="231"/>
      <c r="IOH7" s="231"/>
      <c r="IOI7" s="231"/>
      <c r="IOJ7" s="231"/>
      <c r="IOK7" s="231"/>
      <c r="IOL7" s="231"/>
      <c r="IOM7" s="231"/>
      <c r="ION7" s="231"/>
      <c r="IOO7" s="231"/>
      <c r="IOP7" s="231"/>
      <c r="IOQ7" s="231"/>
      <c r="IOR7" s="231"/>
      <c r="IOS7" s="231"/>
      <c r="IOT7" s="231"/>
      <c r="IOU7" s="231"/>
      <c r="IOV7" s="231"/>
      <c r="IOW7" s="231"/>
      <c r="IOX7" s="231"/>
      <c r="IOY7" s="231"/>
      <c r="IOZ7" s="231"/>
      <c r="IPA7" s="231"/>
      <c r="IPB7" s="231"/>
      <c r="IPC7" s="231"/>
      <c r="IPD7" s="231"/>
      <c r="IPE7" s="231"/>
      <c r="IPF7" s="231"/>
      <c r="IPG7" s="231"/>
      <c r="IPH7" s="231"/>
      <c r="IPI7" s="231"/>
      <c r="IPJ7" s="231"/>
      <c r="IPK7" s="231"/>
      <c r="IPL7" s="231"/>
      <c r="IPM7" s="231"/>
      <c r="IPN7" s="231"/>
      <c r="IPO7" s="231"/>
      <c r="IPP7" s="231"/>
      <c r="IPQ7" s="231"/>
      <c r="IPR7" s="231"/>
      <c r="IPS7" s="231"/>
      <c r="IPT7" s="231"/>
      <c r="IPU7" s="231"/>
      <c r="IPV7" s="231"/>
      <c r="IPW7" s="231"/>
      <c r="IPX7" s="231"/>
      <c r="IPY7" s="231"/>
      <c r="IPZ7" s="231"/>
      <c r="IQA7" s="231"/>
      <c r="IQB7" s="231"/>
      <c r="IQC7" s="231"/>
      <c r="IQD7" s="231"/>
      <c r="IQE7" s="231"/>
      <c r="IQF7" s="231"/>
      <c r="IQG7" s="231"/>
      <c r="IQH7" s="231"/>
      <c r="IQI7" s="231"/>
      <c r="IQJ7" s="231"/>
      <c r="IQK7" s="231"/>
      <c r="IQL7" s="231"/>
      <c r="IQM7" s="231"/>
      <c r="IQN7" s="231"/>
      <c r="IQO7" s="231"/>
      <c r="IQP7" s="231"/>
      <c r="IQQ7" s="231"/>
      <c r="IQR7" s="231"/>
      <c r="IQS7" s="231"/>
      <c r="IQT7" s="231"/>
      <c r="IQU7" s="231"/>
      <c r="IQV7" s="231"/>
      <c r="IQW7" s="231"/>
      <c r="IQX7" s="231"/>
      <c r="IQY7" s="231"/>
      <c r="IQZ7" s="231"/>
      <c r="IRA7" s="231"/>
      <c r="IRB7" s="231"/>
      <c r="IRC7" s="231"/>
      <c r="IRD7" s="231"/>
      <c r="IRE7" s="231"/>
      <c r="IRF7" s="231"/>
      <c r="IRG7" s="231"/>
      <c r="IRH7" s="231"/>
      <c r="IRI7" s="231"/>
      <c r="IRJ7" s="231"/>
      <c r="IRK7" s="231"/>
      <c r="IRL7" s="231"/>
      <c r="IRM7" s="231"/>
      <c r="IRN7" s="231"/>
      <c r="IRO7" s="231"/>
      <c r="IRP7" s="231"/>
      <c r="IRQ7" s="231"/>
      <c r="IRR7" s="231"/>
      <c r="IRS7" s="231"/>
      <c r="IRT7" s="231"/>
      <c r="IRU7" s="231"/>
      <c r="IRV7" s="231"/>
      <c r="IRW7" s="231"/>
      <c r="IRX7" s="231"/>
      <c r="IRY7" s="231"/>
      <c r="IRZ7" s="231"/>
      <c r="ISA7" s="231"/>
      <c r="ISB7" s="231"/>
      <c r="ISC7" s="231"/>
      <c r="ISD7" s="231"/>
      <c r="ISE7" s="231"/>
      <c r="ISF7" s="231"/>
      <c r="ISG7" s="231"/>
      <c r="ISH7" s="231"/>
      <c r="ISI7" s="231"/>
      <c r="ISJ7" s="231"/>
      <c r="ISK7" s="231"/>
      <c r="ISL7" s="231"/>
      <c r="ISM7" s="231"/>
      <c r="ISN7" s="231"/>
      <c r="ISO7" s="231"/>
      <c r="ISP7" s="231"/>
      <c r="ISQ7" s="231"/>
      <c r="ISR7" s="231"/>
      <c r="ISS7" s="231"/>
      <c r="IST7" s="231"/>
      <c r="ISU7" s="231"/>
      <c r="ISV7" s="231"/>
      <c r="ISW7" s="231"/>
      <c r="ISX7" s="231"/>
      <c r="ISY7" s="231"/>
      <c r="ISZ7" s="231"/>
      <c r="ITA7" s="231"/>
      <c r="ITB7" s="231"/>
      <c r="ITC7" s="231"/>
      <c r="ITD7" s="231"/>
      <c r="ITE7" s="231"/>
      <c r="ITF7" s="231"/>
      <c r="ITG7" s="231"/>
      <c r="ITH7" s="231"/>
      <c r="ITI7" s="231"/>
      <c r="ITJ7" s="231"/>
      <c r="ITK7" s="231"/>
      <c r="ITL7" s="231"/>
      <c r="ITM7" s="231"/>
      <c r="ITN7" s="231"/>
      <c r="ITO7" s="231"/>
      <c r="ITP7" s="231"/>
      <c r="ITQ7" s="231"/>
      <c r="ITR7" s="231"/>
      <c r="ITS7" s="231"/>
      <c r="ITT7" s="231"/>
      <c r="ITU7" s="231"/>
      <c r="ITV7" s="231"/>
      <c r="ITW7" s="231"/>
      <c r="ITX7" s="231"/>
      <c r="ITY7" s="231"/>
      <c r="ITZ7" s="231"/>
      <c r="IUA7" s="231"/>
      <c r="IUB7" s="231"/>
      <c r="IUC7" s="231"/>
      <c r="IUD7" s="231"/>
      <c r="IUE7" s="231"/>
      <c r="IUF7" s="231"/>
      <c r="IUG7" s="231"/>
      <c r="IUH7" s="231"/>
      <c r="IUI7" s="231"/>
      <c r="IUJ7" s="231"/>
      <c r="IUK7" s="231"/>
      <c r="IUL7" s="231"/>
      <c r="IUM7" s="231"/>
      <c r="IUN7" s="231"/>
      <c r="IUO7" s="231"/>
      <c r="IUP7" s="231"/>
      <c r="IUQ7" s="231"/>
      <c r="IUR7" s="231"/>
      <c r="IUS7" s="231"/>
      <c r="IUT7" s="231"/>
      <c r="IUU7" s="231"/>
      <c r="IUV7" s="231"/>
      <c r="IUW7" s="231"/>
      <c r="IUX7" s="231"/>
      <c r="IUY7" s="231"/>
      <c r="IUZ7" s="231"/>
      <c r="IVA7" s="231"/>
      <c r="IVB7" s="231"/>
      <c r="IVC7" s="231"/>
      <c r="IVD7" s="231"/>
      <c r="IVE7" s="231"/>
      <c r="IVF7" s="231"/>
      <c r="IVG7" s="231"/>
      <c r="IVH7" s="231"/>
      <c r="IVI7" s="231"/>
      <c r="IVJ7" s="231"/>
      <c r="IVK7" s="231"/>
      <c r="IVL7" s="231"/>
      <c r="IVM7" s="231"/>
      <c r="IVN7" s="231"/>
      <c r="IVO7" s="231"/>
      <c r="IVP7" s="231"/>
      <c r="IVQ7" s="231"/>
      <c r="IVR7" s="231"/>
      <c r="IVS7" s="231"/>
      <c r="IVT7" s="231"/>
      <c r="IVU7" s="231"/>
      <c r="IVV7" s="231"/>
      <c r="IVW7" s="231"/>
      <c r="IVX7" s="231"/>
      <c r="IVY7" s="231"/>
      <c r="IVZ7" s="231"/>
      <c r="IWA7" s="231"/>
      <c r="IWB7" s="231"/>
      <c r="IWC7" s="231"/>
      <c r="IWD7" s="231"/>
      <c r="IWE7" s="231"/>
      <c r="IWF7" s="231"/>
      <c r="IWG7" s="231"/>
      <c r="IWH7" s="231"/>
      <c r="IWI7" s="231"/>
      <c r="IWJ7" s="231"/>
      <c r="IWK7" s="231"/>
      <c r="IWL7" s="231"/>
      <c r="IWM7" s="231"/>
      <c r="IWN7" s="231"/>
      <c r="IWO7" s="231"/>
      <c r="IWP7" s="231"/>
      <c r="IWQ7" s="231"/>
      <c r="IWR7" s="231"/>
      <c r="IWS7" s="231"/>
      <c r="IWT7" s="231"/>
      <c r="IWU7" s="231"/>
      <c r="IWV7" s="231"/>
      <c r="IWW7" s="231"/>
      <c r="IWX7" s="231"/>
      <c r="IWY7" s="231"/>
      <c r="IWZ7" s="231"/>
      <c r="IXA7" s="231"/>
      <c r="IXB7" s="231"/>
      <c r="IXC7" s="231"/>
      <c r="IXD7" s="231"/>
      <c r="IXE7" s="231"/>
      <c r="IXF7" s="231"/>
      <c r="IXG7" s="231"/>
      <c r="IXH7" s="231"/>
      <c r="IXI7" s="231"/>
      <c r="IXJ7" s="231"/>
      <c r="IXK7" s="231"/>
      <c r="IXL7" s="231"/>
      <c r="IXM7" s="231"/>
      <c r="IXN7" s="231"/>
      <c r="IXO7" s="231"/>
      <c r="IXP7" s="231"/>
      <c r="IXQ7" s="231"/>
      <c r="IXR7" s="231"/>
      <c r="IXS7" s="231"/>
      <c r="IXT7" s="231"/>
      <c r="IXU7" s="231"/>
      <c r="IXV7" s="231"/>
      <c r="IXW7" s="231"/>
      <c r="IXX7" s="231"/>
      <c r="IXY7" s="231"/>
      <c r="IXZ7" s="231"/>
      <c r="IYA7" s="231"/>
      <c r="IYB7" s="231"/>
      <c r="IYC7" s="231"/>
      <c r="IYD7" s="231"/>
      <c r="IYE7" s="231"/>
      <c r="IYF7" s="231"/>
      <c r="IYG7" s="231"/>
      <c r="IYH7" s="231"/>
      <c r="IYI7" s="231"/>
      <c r="IYJ7" s="231"/>
      <c r="IYK7" s="231"/>
      <c r="IYL7" s="231"/>
      <c r="IYM7" s="231"/>
      <c r="IYN7" s="231"/>
      <c r="IYO7" s="231"/>
      <c r="IYP7" s="231"/>
      <c r="IYQ7" s="231"/>
      <c r="IYR7" s="231"/>
      <c r="IYS7" s="231"/>
      <c r="IYT7" s="231"/>
      <c r="IYU7" s="231"/>
      <c r="IYV7" s="231"/>
      <c r="IYW7" s="231"/>
      <c r="IYX7" s="231"/>
      <c r="IYY7" s="231"/>
      <c r="IYZ7" s="231"/>
      <c r="IZA7" s="231"/>
      <c r="IZB7" s="231"/>
      <c r="IZC7" s="231"/>
      <c r="IZD7" s="231"/>
      <c r="IZE7" s="231"/>
      <c r="IZF7" s="231"/>
      <c r="IZG7" s="231"/>
      <c r="IZH7" s="231"/>
      <c r="IZI7" s="231"/>
      <c r="IZJ7" s="231"/>
      <c r="IZK7" s="231"/>
      <c r="IZL7" s="231"/>
      <c r="IZM7" s="231"/>
      <c r="IZN7" s="231"/>
      <c r="IZO7" s="231"/>
      <c r="IZP7" s="231"/>
      <c r="IZQ7" s="231"/>
      <c r="IZR7" s="231"/>
      <c r="IZS7" s="231"/>
      <c r="IZT7" s="231"/>
      <c r="IZU7" s="231"/>
      <c r="IZV7" s="231"/>
      <c r="IZW7" s="231"/>
      <c r="IZX7" s="231"/>
      <c r="IZY7" s="231"/>
      <c r="IZZ7" s="231"/>
      <c r="JAA7" s="231"/>
      <c r="JAB7" s="231"/>
      <c r="JAC7" s="231"/>
      <c r="JAD7" s="231"/>
      <c r="JAE7" s="231"/>
      <c r="JAF7" s="231"/>
      <c r="JAG7" s="231"/>
      <c r="JAH7" s="231"/>
      <c r="JAI7" s="231"/>
      <c r="JAJ7" s="231"/>
      <c r="JAK7" s="231"/>
      <c r="JAL7" s="231"/>
      <c r="JAM7" s="231"/>
      <c r="JAN7" s="231"/>
      <c r="JAO7" s="231"/>
      <c r="JAP7" s="231"/>
      <c r="JAQ7" s="231"/>
      <c r="JAR7" s="231"/>
      <c r="JAS7" s="231"/>
      <c r="JAT7" s="231"/>
      <c r="JAU7" s="231"/>
      <c r="JAV7" s="231"/>
      <c r="JAW7" s="231"/>
      <c r="JAX7" s="231"/>
      <c r="JAY7" s="231"/>
      <c r="JAZ7" s="231"/>
      <c r="JBA7" s="231"/>
      <c r="JBB7" s="231"/>
      <c r="JBC7" s="231"/>
      <c r="JBD7" s="231"/>
      <c r="JBE7" s="231"/>
      <c r="JBF7" s="231"/>
      <c r="JBG7" s="231"/>
      <c r="JBH7" s="231"/>
      <c r="JBI7" s="231"/>
      <c r="JBJ7" s="231"/>
      <c r="JBK7" s="231"/>
      <c r="JBL7" s="231"/>
      <c r="JBM7" s="231"/>
      <c r="JBN7" s="231"/>
      <c r="JBO7" s="231"/>
      <c r="JBP7" s="231"/>
      <c r="JBQ7" s="231"/>
      <c r="JBR7" s="231"/>
      <c r="JBS7" s="231"/>
      <c r="JBT7" s="231"/>
      <c r="JBU7" s="231"/>
      <c r="JBV7" s="231"/>
      <c r="JBW7" s="231"/>
      <c r="JBX7" s="231"/>
      <c r="JBY7" s="231"/>
      <c r="JBZ7" s="231"/>
      <c r="JCA7" s="231"/>
      <c r="JCB7" s="231"/>
      <c r="JCC7" s="231"/>
      <c r="JCD7" s="231"/>
      <c r="JCE7" s="231"/>
      <c r="JCF7" s="231"/>
      <c r="JCG7" s="231"/>
      <c r="JCH7" s="231"/>
      <c r="JCI7" s="231"/>
      <c r="JCJ7" s="231"/>
      <c r="JCK7" s="231"/>
      <c r="JCL7" s="231"/>
      <c r="JCM7" s="231"/>
      <c r="JCN7" s="231"/>
      <c r="JCO7" s="231"/>
      <c r="JCP7" s="231"/>
      <c r="JCQ7" s="231"/>
      <c r="JCR7" s="231"/>
      <c r="JCS7" s="231"/>
      <c r="JCT7" s="231"/>
      <c r="JCU7" s="231"/>
      <c r="JCV7" s="231"/>
      <c r="JCW7" s="231"/>
      <c r="JCX7" s="231"/>
      <c r="JCY7" s="231"/>
      <c r="JCZ7" s="231"/>
      <c r="JDA7" s="231"/>
      <c r="JDB7" s="231"/>
      <c r="JDC7" s="231"/>
      <c r="JDD7" s="231"/>
      <c r="JDE7" s="231"/>
      <c r="JDF7" s="231"/>
      <c r="JDG7" s="231"/>
      <c r="JDH7" s="231"/>
      <c r="JDI7" s="231"/>
      <c r="JDJ7" s="231"/>
      <c r="JDK7" s="231"/>
      <c r="JDL7" s="231"/>
      <c r="JDM7" s="231"/>
      <c r="JDN7" s="231"/>
      <c r="JDO7" s="231"/>
      <c r="JDP7" s="231"/>
      <c r="JDQ7" s="231"/>
      <c r="JDR7" s="231"/>
      <c r="JDS7" s="231"/>
      <c r="JDT7" s="231"/>
      <c r="JDU7" s="231"/>
      <c r="JDV7" s="231"/>
      <c r="JDW7" s="231"/>
      <c r="JDX7" s="231"/>
      <c r="JDY7" s="231"/>
      <c r="JDZ7" s="231"/>
      <c r="JEA7" s="231"/>
      <c r="JEB7" s="231"/>
      <c r="JEC7" s="231"/>
      <c r="JED7" s="231"/>
      <c r="JEE7" s="231"/>
      <c r="JEF7" s="231"/>
      <c r="JEG7" s="231"/>
      <c r="JEH7" s="231"/>
      <c r="JEI7" s="231"/>
      <c r="JEJ7" s="231"/>
      <c r="JEK7" s="231"/>
      <c r="JEL7" s="231"/>
      <c r="JEM7" s="231"/>
      <c r="JEN7" s="231"/>
      <c r="JEO7" s="231"/>
      <c r="JEP7" s="231"/>
      <c r="JEQ7" s="231"/>
      <c r="JER7" s="231"/>
      <c r="JES7" s="231"/>
      <c r="JET7" s="231"/>
      <c r="JEU7" s="231"/>
      <c r="JEV7" s="231"/>
      <c r="JEW7" s="231"/>
      <c r="JEX7" s="231"/>
      <c r="JEY7" s="231"/>
      <c r="JEZ7" s="231"/>
      <c r="JFA7" s="231"/>
      <c r="JFB7" s="231"/>
      <c r="JFC7" s="231"/>
      <c r="JFD7" s="231"/>
      <c r="JFE7" s="231"/>
      <c r="JFF7" s="231"/>
      <c r="JFG7" s="231"/>
      <c r="JFH7" s="231"/>
      <c r="JFI7" s="231"/>
      <c r="JFJ7" s="231"/>
      <c r="JFK7" s="231"/>
      <c r="JFL7" s="231"/>
      <c r="JFM7" s="231"/>
      <c r="JFN7" s="231"/>
      <c r="JFO7" s="231"/>
      <c r="JFP7" s="231"/>
      <c r="JFQ7" s="231"/>
      <c r="JFR7" s="231"/>
      <c r="JFS7" s="231"/>
      <c r="JFT7" s="231"/>
      <c r="JFU7" s="231"/>
      <c r="JFV7" s="231"/>
      <c r="JFW7" s="231"/>
      <c r="JFX7" s="231"/>
      <c r="JFY7" s="231"/>
      <c r="JFZ7" s="231"/>
      <c r="JGA7" s="231"/>
      <c r="JGB7" s="231"/>
      <c r="JGC7" s="231"/>
      <c r="JGD7" s="231"/>
      <c r="JGE7" s="231"/>
      <c r="JGF7" s="231"/>
      <c r="JGG7" s="231"/>
      <c r="JGH7" s="231"/>
      <c r="JGI7" s="231"/>
      <c r="JGJ7" s="231"/>
      <c r="JGK7" s="231"/>
      <c r="JGL7" s="231"/>
      <c r="JGM7" s="231"/>
      <c r="JGN7" s="231"/>
      <c r="JGO7" s="231"/>
      <c r="JGP7" s="231"/>
      <c r="JGQ7" s="231"/>
      <c r="JGR7" s="231"/>
      <c r="JGS7" s="231"/>
      <c r="JGT7" s="231"/>
      <c r="JGU7" s="231"/>
      <c r="JGV7" s="231"/>
      <c r="JGW7" s="231"/>
      <c r="JGX7" s="231"/>
      <c r="JGY7" s="231"/>
      <c r="JGZ7" s="231"/>
      <c r="JHA7" s="231"/>
      <c r="JHB7" s="231"/>
      <c r="JHC7" s="231"/>
      <c r="JHD7" s="231"/>
      <c r="JHE7" s="231"/>
      <c r="JHF7" s="231"/>
      <c r="JHG7" s="231"/>
      <c r="JHH7" s="231"/>
      <c r="JHI7" s="231"/>
      <c r="JHJ7" s="231"/>
      <c r="JHK7" s="231"/>
      <c r="JHL7" s="231"/>
      <c r="JHM7" s="231"/>
      <c r="JHN7" s="231"/>
      <c r="JHO7" s="231"/>
      <c r="JHP7" s="231"/>
      <c r="JHQ7" s="231"/>
      <c r="JHR7" s="231"/>
      <c r="JHS7" s="231"/>
      <c r="JHT7" s="231"/>
      <c r="JHU7" s="231"/>
      <c r="JHV7" s="231"/>
      <c r="JHW7" s="231"/>
      <c r="JHX7" s="231"/>
      <c r="JHY7" s="231"/>
      <c r="JHZ7" s="231"/>
      <c r="JIA7" s="231"/>
      <c r="JIB7" s="231"/>
      <c r="JIC7" s="231"/>
      <c r="JID7" s="231"/>
      <c r="JIE7" s="231"/>
      <c r="JIF7" s="231"/>
      <c r="JIG7" s="231"/>
      <c r="JIH7" s="231"/>
      <c r="JII7" s="231"/>
      <c r="JIJ7" s="231"/>
      <c r="JIK7" s="231"/>
      <c r="JIL7" s="231"/>
      <c r="JIM7" s="231"/>
      <c r="JIN7" s="231"/>
      <c r="JIO7" s="231"/>
      <c r="JIP7" s="231"/>
      <c r="JIQ7" s="231"/>
      <c r="JIR7" s="231"/>
      <c r="JIS7" s="231"/>
      <c r="JIT7" s="231"/>
      <c r="JIU7" s="231"/>
      <c r="JIV7" s="231"/>
      <c r="JIW7" s="231"/>
      <c r="JIX7" s="231"/>
      <c r="JIY7" s="231"/>
      <c r="JIZ7" s="231"/>
      <c r="JJA7" s="231"/>
      <c r="JJB7" s="231"/>
      <c r="JJC7" s="231"/>
      <c r="JJD7" s="231"/>
      <c r="JJE7" s="231"/>
      <c r="JJF7" s="231"/>
      <c r="JJG7" s="231"/>
      <c r="JJH7" s="231"/>
      <c r="JJI7" s="231"/>
      <c r="JJJ7" s="231"/>
      <c r="JJK7" s="231"/>
      <c r="JJL7" s="231"/>
      <c r="JJM7" s="231"/>
      <c r="JJN7" s="231"/>
      <c r="JJO7" s="231"/>
      <c r="JJP7" s="231"/>
      <c r="JJQ7" s="231"/>
      <c r="JJR7" s="231"/>
      <c r="JJS7" s="231"/>
      <c r="JJT7" s="231"/>
      <c r="JJU7" s="231"/>
      <c r="JJV7" s="231"/>
      <c r="JJW7" s="231"/>
      <c r="JJX7" s="231"/>
      <c r="JJY7" s="231"/>
      <c r="JJZ7" s="231"/>
      <c r="JKA7" s="231"/>
      <c r="JKB7" s="231"/>
      <c r="JKC7" s="231"/>
      <c r="JKD7" s="231"/>
      <c r="JKE7" s="231"/>
      <c r="JKF7" s="231"/>
      <c r="JKG7" s="231"/>
      <c r="JKH7" s="231"/>
      <c r="JKI7" s="231"/>
      <c r="JKJ7" s="231"/>
      <c r="JKK7" s="231"/>
      <c r="JKL7" s="231"/>
      <c r="JKM7" s="231"/>
      <c r="JKN7" s="231"/>
      <c r="JKO7" s="231"/>
      <c r="JKP7" s="231"/>
      <c r="JKQ7" s="231"/>
      <c r="JKR7" s="231"/>
      <c r="JKS7" s="231"/>
      <c r="JKT7" s="231"/>
      <c r="JKU7" s="231"/>
      <c r="JKV7" s="231"/>
      <c r="JKW7" s="231"/>
      <c r="JKX7" s="231"/>
      <c r="JKY7" s="231"/>
      <c r="JKZ7" s="231"/>
      <c r="JLA7" s="231"/>
      <c r="JLB7" s="231"/>
      <c r="JLC7" s="231"/>
      <c r="JLD7" s="231"/>
      <c r="JLE7" s="231"/>
      <c r="JLF7" s="231"/>
      <c r="JLG7" s="231"/>
      <c r="JLH7" s="231"/>
      <c r="JLI7" s="231"/>
      <c r="JLJ7" s="231"/>
      <c r="JLK7" s="231"/>
      <c r="JLL7" s="231"/>
      <c r="JLM7" s="231"/>
      <c r="JLN7" s="231"/>
      <c r="JLO7" s="231"/>
      <c r="JLP7" s="231"/>
      <c r="JLQ7" s="231"/>
      <c r="JLR7" s="231"/>
      <c r="JLS7" s="231"/>
      <c r="JLT7" s="231"/>
      <c r="JLU7" s="231"/>
      <c r="JLV7" s="231"/>
      <c r="JLW7" s="231"/>
      <c r="JLX7" s="231"/>
      <c r="JLY7" s="231"/>
      <c r="JLZ7" s="231"/>
      <c r="JMA7" s="231"/>
      <c r="JMB7" s="231"/>
      <c r="JMC7" s="231"/>
      <c r="JMD7" s="231"/>
      <c r="JME7" s="231"/>
      <c r="JMF7" s="231"/>
      <c r="JMG7" s="231"/>
      <c r="JMH7" s="231"/>
      <c r="JMI7" s="231"/>
      <c r="JMJ7" s="231"/>
      <c r="JMK7" s="231"/>
      <c r="JML7" s="231"/>
      <c r="JMM7" s="231"/>
      <c r="JMN7" s="231"/>
      <c r="JMO7" s="231"/>
      <c r="JMP7" s="231"/>
      <c r="JMQ7" s="231"/>
      <c r="JMR7" s="231"/>
      <c r="JMS7" s="231"/>
      <c r="JMT7" s="231"/>
      <c r="JMU7" s="231"/>
      <c r="JMV7" s="231"/>
      <c r="JMW7" s="231"/>
      <c r="JMX7" s="231"/>
      <c r="JMY7" s="231"/>
      <c r="JMZ7" s="231"/>
      <c r="JNA7" s="231"/>
      <c r="JNB7" s="231"/>
      <c r="JNC7" s="231"/>
      <c r="JND7" s="231"/>
      <c r="JNE7" s="231"/>
      <c r="JNF7" s="231"/>
      <c r="JNG7" s="231"/>
      <c r="JNH7" s="231"/>
      <c r="JNI7" s="231"/>
      <c r="JNJ7" s="231"/>
      <c r="JNK7" s="231"/>
      <c r="JNL7" s="231"/>
      <c r="JNM7" s="231"/>
      <c r="JNN7" s="231"/>
      <c r="JNO7" s="231"/>
      <c r="JNP7" s="231"/>
      <c r="JNQ7" s="231"/>
      <c r="JNR7" s="231"/>
      <c r="JNS7" s="231"/>
      <c r="JNT7" s="231"/>
      <c r="JNU7" s="231"/>
      <c r="JNV7" s="231"/>
      <c r="JNW7" s="231"/>
      <c r="JNX7" s="231"/>
      <c r="JNY7" s="231"/>
      <c r="JNZ7" s="231"/>
      <c r="JOA7" s="231"/>
      <c r="JOB7" s="231"/>
      <c r="JOC7" s="231"/>
      <c r="JOD7" s="231"/>
      <c r="JOE7" s="231"/>
      <c r="JOF7" s="231"/>
      <c r="JOG7" s="231"/>
      <c r="JOH7" s="231"/>
      <c r="JOI7" s="231"/>
      <c r="JOJ7" s="231"/>
      <c r="JOK7" s="231"/>
      <c r="JOL7" s="231"/>
      <c r="JOM7" s="231"/>
      <c r="JON7" s="231"/>
      <c r="JOO7" s="231"/>
      <c r="JOP7" s="231"/>
      <c r="JOQ7" s="231"/>
      <c r="JOR7" s="231"/>
      <c r="JOS7" s="231"/>
      <c r="JOT7" s="231"/>
      <c r="JOU7" s="231"/>
      <c r="JOV7" s="231"/>
      <c r="JOW7" s="231"/>
      <c r="JOX7" s="231"/>
      <c r="JOY7" s="231"/>
      <c r="JOZ7" s="231"/>
      <c r="JPA7" s="231"/>
      <c r="JPB7" s="231"/>
      <c r="JPC7" s="231"/>
      <c r="JPD7" s="231"/>
      <c r="JPE7" s="231"/>
      <c r="JPF7" s="231"/>
      <c r="JPG7" s="231"/>
      <c r="JPH7" s="231"/>
      <c r="JPI7" s="231"/>
      <c r="JPJ7" s="231"/>
      <c r="JPK7" s="231"/>
      <c r="JPL7" s="231"/>
      <c r="JPM7" s="231"/>
      <c r="JPN7" s="231"/>
      <c r="JPO7" s="231"/>
      <c r="JPP7" s="231"/>
      <c r="JPQ7" s="231"/>
      <c r="JPR7" s="231"/>
      <c r="JPS7" s="231"/>
      <c r="JPT7" s="231"/>
      <c r="JPU7" s="231"/>
      <c r="JPV7" s="231"/>
      <c r="JPW7" s="231"/>
      <c r="JPX7" s="231"/>
      <c r="JPY7" s="231"/>
      <c r="JPZ7" s="231"/>
      <c r="JQA7" s="231"/>
      <c r="JQB7" s="231"/>
      <c r="JQC7" s="231"/>
      <c r="JQD7" s="231"/>
      <c r="JQE7" s="231"/>
      <c r="JQF7" s="231"/>
      <c r="JQG7" s="231"/>
      <c r="JQH7" s="231"/>
      <c r="JQI7" s="231"/>
      <c r="JQJ7" s="231"/>
      <c r="JQK7" s="231"/>
      <c r="JQL7" s="231"/>
      <c r="JQM7" s="231"/>
      <c r="JQN7" s="231"/>
      <c r="JQO7" s="231"/>
      <c r="JQP7" s="231"/>
      <c r="JQQ7" s="231"/>
      <c r="JQR7" s="231"/>
      <c r="JQS7" s="231"/>
      <c r="JQT7" s="231"/>
      <c r="JQU7" s="231"/>
      <c r="JQV7" s="231"/>
      <c r="JQW7" s="231"/>
      <c r="JQX7" s="231"/>
      <c r="JQY7" s="231"/>
      <c r="JQZ7" s="231"/>
      <c r="JRA7" s="231"/>
      <c r="JRB7" s="231"/>
      <c r="JRC7" s="231"/>
      <c r="JRD7" s="231"/>
      <c r="JRE7" s="231"/>
      <c r="JRF7" s="231"/>
      <c r="JRG7" s="231"/>
      <c r="JRH7" s="231"/>
      <c r="JRI7" s="231"/>
      <c r="JRJ7" s="231"/>
      <c r="JRK7" s="231"/>
      <c r="JRL7" s="231"/>
      <c r="JRM7" s="231"/>
      <c r="JRN7" s="231"/>
      <c r="JRO7" s="231"/>
      <c r="JRP7" s="231"/>
      <c r="JRQ7" s="231"/>
      <c r="JRR7" s="231"/>
      <c r="JRS7" s="231"/>
      <c r="JRT7" s="231"/>
      <c r="JRU7" s="231"/>
      <c r="JRV7" s="231"/>
      <c r="JRW7" s="231"/>
      <c r="JRX7" s="231"/>
      <c r="JRY7" s="231"/>
      <c r="JRZ7" s="231"/>
      <c r="JSA7" s="231"/>
      <c r="JSB7" s="231"/>
      <c r="JSC7" s="231"/>
      <c r="JSD7" s="231"/>
      <c r="JSE7" s="231"/>
      <c r="JSF7" s="231"/>
      <c r="JSG7" s="231"/>
      <c r="JSH7" s="231"/>
      <c r="JSI7" s="231"/>
      <c r="JSJ7" s="231"/>
      <c r="JSK7" s="231"/>
      <c r="JSL7" s="231"/>
      <c r="JSM7" s="231"/>
      <c r="JSN7" s="231"/>
      <c r="JSO7" s="231"/>
      <c r="JSP7" s="231"/>
      <c r="JSQ7" s="231"/>
      <c r="JSR7" s="231"/>
      <c r="JSS7" s="231"/>
      <c r="JST7" s="231"/>
      <c r="JSU7" s="231"/>
      <c r="JSV7" s="231"/>
      <c r="JSW7" s="231"/>
      <c r="JSX7" s="231"/>
      <c r="JSY7" s="231"/>
      <c r="JSZ7" s="231"/>
      <c r="JTA7" s="231"/>
      <c r="JTB7" s="231"/>
      <c r="JTC7" s="231"/>
      <c r="JTD7" s="231"/>
      <c r="JTE7" s="231"/>
      <c r="JTF7" s="231"/>
      <c r="JTG7" s="231"/>
      <c r="JTH7" s="231"/>
      <c r="JTI7" s="231"/>
      <c r="JTJ7" s="231"/>
      <c r="JTK7" s="231"/>
      <c r="JTL7" s="231"/>
      <c r="JTM7" s="231"/>
      <c r="JTN7" s="231"/>
      <c r="JTO7" s="231"/>
      <c r="JTP7" s="231"/>
      <c r="JTQ7" s="231"/>
      <c r="JTR7" s="231"/>
      <c r="JTS7" s="231"/>
      <c r="JTT7" s="231"/>
      <c r="JTU7" s="231"/>
      <c r="JTV7" s="231"/>
      <c r="JTW7" s="231"/>
      <c r="JTX7" s="231"/>
      <c r="JTY7" s="231"/>
      <c r="JTZ7" s="231"/>
      <c r="JUA7" s="231"/>
      <c r="JUB7" s="231"/>
      <c r="JUC7" s="231"/>
      <c r="JUD7" s="231"/>
      <c r="JUE7" s="231"/>
      <c r="JUF7" s="231"/>
      <c r="JUG7" s="231"/>
      <c r="JUH7" s="231"/>
      <c r="JUI7" s="231"/>
      <c r="JUJ7" s="231"/>
      <c r="JUK7" s="231"/>
      <c r="JUL7" s="231"/>
      <c r="JUM7" s="231"/>
      <c r="JUN7" s="231"/>
      <c r="JUO7" s="231"/>
      <c r="JUP7" s="231"/>
      <c r="JUQ7" s="231"/>
      <c r="JUR7" s="231"/>
      <c r="JUS7" s="231"/>
      <c r="JUT7" s="231"/>
      <c r="JUU7" s="231"/>
      <c r="JUV7" s="231"/>
      <c r="JUW7" s="231"/>
      <c r="JUX7" s="231"/>
      <c r="JUY7" s="231"/>
      <c r="JUZ7" s="231"/>
      <c r="JVA7" s="231"/>
      <c r="JVB7" s="231"/>
      <c r="JVC7" s="231"/>
      <c r="JVD7" s="231"/>
      <c r="JVE7" s="231"/>
      <c r="JVF7" s="231"/>
      <c r="JVG7" s="231"/>
      <c r="JVH7" s="231"/>
      <c r="JVI7" s="231"/>
      <c r="JVJ7" s="231"/>
      <c r="JVK7" s="231"/>
      <c r="JVL7" s="231"/>
      <c r="JVM7" s="231"/>
      <c r="JVN7" s="231"/>
      <c r="JVO7" s="231"/>
      <c r="JVP7" s="231"/>
      <c r="JVQ7" s="231"/>
      <c r="JVR7" s="231"/>
      <c r="JVS7" s="231"/>
      <c r="JVT7" s="231"/>
      <c r="JVU7" s="231"/>
      <c r="JVV7" s="231"/>
      <c r="JVW7" s="231"/>
      <c r="JVX7" s="231"/>
      <c r="JVY7" s="231"/>
      <c r="JVZ7" s="231"/>
      <c r="JWA7" s="231"/>
      <c r="JWB7" s="231"/>
      <c r="JWC7" s="231"/>
      <c r="JWD7" s="231"/>
      <c r="JWE7" s="231"/>
      <c r="JWF7" s="231"/>
      <c r="JWG7" s="231"/>
      <c r="JWH7" s="231"/>
      <c r="JWI7" s="231"/>
      <c r="JWJ7" s="231"/>
      <c r="JWK7" s="231"/>
      <c r="JWL7" s="231"/>
      <c r="JWM7" s="231"/>
      <c r="JWN7" s="231"/>
      <c r="JWO7" s="231"/>
      <c r="JWP7" s="231"/>
      <c r="JWQ7" s="231"/>
      <c r="JWR7" s="231"/>
      <c r="JWS7" s="231"/>
      <c r="JWT7" s="231"/>
      <c r="JWU7" s="231"/>
      <c r="JWV7" s="231"/>
      <c r="JWW7" s="231"/>
      <c r="JWX7" s="231"/>
      <c r="JWY7" s="231"/>
      <c r="JWZ7" s="231"/>
      <c r="JXA7" s="231"/>
      <c r="JXB7" s="231"/>
      <c r="JXC7" s="231"/>
      <c r="JXD7" s="231"/>
      <c r="JXE7" s="231"/>
      <c r="JXF7" s="231"/>
      <c r="JXG7" s="231"/>
      <c r="JXH7" s="231"/>
      <c r="JXI7" s="231"/>
      <c r="JXJ7" s="231"/>
      <c r="JXK7" s="231"/>
      <c r="JXL7" s="231"/>
      <c r="JXM7" s="231"/>
      <c r="JXN7" s="231"/>
      <c r="JXO7" s="231"/>
      <c r="JXP7" s="231"/>
      <c r="JXQ7" s="231"/>
      <c r="JXR7" s="231"/>
      <c r="JXS7" s="231"/>
      <c r="JXT7" s="231"/>
      <c r="JXU7" s="231"/>
      <c r="JXV7" s="231"/>
      <c r="JXW7" s="231"/>
      <c r="JXX7" s="231"/>
      <c r="JXY7" s="231"/>
      <c r="JXZ7" s="231"/>
      <c r="JYA7" s="231"/>
      <c r="JYB7" s="231"/>
      <c r="JYC7" s="231"/>
      <c r="JYD7" s="231"/>
      <c r="JYE7" s="231"/>
      <c r="JYF7" s="231"/>
      <c r="JYG7" s="231"/>
      <c r="JYH7" s="231"/>
      <c r="JYI7" s="231"/>
      <c r="JYJ7" s="231"/>
      <c r="JYK7" s="231"/>
      <c r="JYL7" s="231"/>
      <c r="JYM7" s="231"/>
      <c r="JYN7" s="231"/>
      <c r="JYO7" s="231"/>
      <c r="JYP7" s="231"/>
      <c r="JYQ7" s="231"/>
      <c r="JYR7" s="231"/>
      <c r="JYS7" s="231"/>
      <c r="JYT7" s="231"/>
      <c r="JYU7" s="231"/>
      <c r="JYV7" s="231"/>
      <c r="JYW7" s="231"/>
      <c r="JYX7" s="231"/>
      <c r="JYY7" s="231"/>
      <c r="JYZ7" s="231"/>
      <c r="JZA7" s="231"/>
      <c r="JZB7" s="231"/>
      <c r="JZC7" s="231"/>
      <c r="JZD7" s="231"/>
      <c r="JZE7" s="231"/>
      <c r="JZF7" s="231"/>
      <c r="JZG7" s="231"/>
      <c r="JZH7" s="231"/>
      <c r="JZI7" s="231"/>
      <c r="JZJ7" s="231"/>
      <c r="JZK7" s="231"/>
      <c r="JZL7" s="231"/>
      <c r="JZM7" s="231"/>
      <c r="JZN7" s="231"/>
      <c r="JZO7" s="231"/>
      <c r="JZP7" s="231"/>
      <c r="JZQ7" s="231"/>
      <c r="JZR7" s="231"/>
      <c r="JZS7" s="231"/>
      <c r="JZT7" s="231"/>
      <c r="JZU7" s="231"/>
      <c r="JZV7" s="231"/>
      <c r="JZW7" s="231"/>
      <c r="JZX7" s="231"/>
      <c r="JZY7" s="231"/>
      <c r="JZZ7" s="231"/>
      <c r="KAA7" s="231"/>
      <c r="KAB7" s="231"/>
      <c r="KAC7" s="231"/>
      <c r="KAD7" s="231"/>
      <c r="KAE7" s="231"/>
      <c r="KAF7" s="231"/>
      <c r="KAG7" s="231"/>
      <c r="KAH7" s="231"/>
      <c r="KAI7" s="231"/>
      <c r="KAJ7" s="231"/>
      <c r="KAK7" s="231"/>
      <c r="KAL7" s="231"/>
      <c r="KAM7" s="231"/>
      <c r="KAN7" s="231"/>
      <c r="KAO7" s="231"/>
      <c r="KAP7" s="231"/>
      <c r="KAQ7" s="231"/>
      <c r="KAR7" s="231"/>
      <c r="KAS7" s="231"/>
      <c r="KAT7" s="231"/>
      <c r="KAU7" s="231"/>
      <c r="KAV7" s="231"/>
      <c r="KAW7" s="231"/>
      <c r="KAX7" s="231"/>
      <c r="KAY7" s="231"/>
      <c r="KAZ7" s="231"/>
      <c r="KBA7" s="231"/>
      <c r="KBB7" s="231"/>
      <c r="KBC7" s="231"/>
      <c r="KBD7" s="231"/>
      <c r="KBE7" s="231"/>
      <c r="KBF7" s="231"/>
      <c r="KBG7" s="231"/>
      <c r="KBH7" s="231"/>
      <c r="KBI7" s="231"/>
      <c r="KBJ7" s="231"/>
      <c r="KBK7" s="231"/>
      <c r="KBL7" s="231"/>
      <c r="KBM7" s="231"/>
      <c r="KBN7" s="231"/>
      <c r="KBO7" s="231"/>
      <c r="KBP7" s="231"/>
      <c r="KBQ7" s="231"/>
      <c r="KBR7" s="231"/>
      <c r="KBS7" s="231"/>
      <c r="KBT7" s="231"/>
      <c r="KBU7" s="231"/>
      <c r="KBV7" s="231"/>
      <c r="KBW7" s="231"/>
      <c r="KBX7" s="231"/>
      <c r="KBY7" s="231"/>
      <c r="KBZ7" s="231"/>
      <c r="KCA7" s="231"/>
      <c r="KCB7" s="231"/>
      <c r="KCC7" s="231"/>
      <c r="KCD7" s="231"/>
      <c r="KCE7" s="231"/>
      <c r="KCF7" s="231"/>
      <c r="KCG7" s="231"/>
      <c r="KCH7" s="231"/>
      <c r="KCI7" s="231"/>
      <c r="KCJ7" s="231"/>
      <c r="KCK7" s="231"/>
      <c r="KCL7" s="231"/>
      <c r="KCM7" s="231"/>
      <c r="KCN7" s="231"/>
      <c r="KCO7" s="231"/>
      <c r="KCP7" s="231"/>
      <c r="KCQ7" s="231"/>
      <c r="KCR7" s="231"/>
      <c r="KCS7" s="231"/>
      <c r="KCT7" s="231"/>
      <c r="KCU7" s="231"/>
      <c r="KCV7" s="231"/>
      <c r="KCW7" s="231"/>
      <c r="KCX7" s="231"/>
      <c r="KCY7" s="231"/>
      <c r="KCZ7" s="231"/>
      <c r="KDA7" s="231"/>
      <c r="KDB7" s="231"/>
      <c r="KDC7" s="231"/>
      <c r="KDD7" s="231"/>
      <c r="KDE7" s="231"/>
      <c r="KDF7" s="231"/>
      <c r="KDG7" s="231"/>
      <c r="KDH7" s="231"/>
      <c r="KDI7" s="231"/>
      <c r="KDJ7" s="231"/>
      <c r="KDK7" s="231"/>
      <c r="KDL7" s="231"/>
      <c r="KDM7" s="231"/>
      <c r="KDN7" s="231"/>
      <c r="KDO7" s="231"/>
      <c r="KDP7" s="231"/>
      <c r="KDQ7" s="231"/>
      <c r="KDR7" s="231"/>
      <c r="KDS7" s="231"/>
      <c r="KDT7" s="231"/>
      <c r="KDU7" s="231"/>
      <c r="KDV7" s="231"/>
      <c r="KDW7" s="231"/>
      <c r="KDX7" s="231"/>
      <c r="KDY7" s="231"/>
      <c r="KDZ7" s="231"/>
      <c r="KEA7" s="231"/>
      <c r="KEB7" s="231"/>
      <c r="KEC7" s="231"/>
      <c r="KED7" s="231"/>
      <c r="KEE7" s="231"/>
      <c r="KEF7" s="231"/>
      <c r="KEG7" s="231"/>
      <c r="KEH7" s="231"/>
      <c r="KEI7" s="231"/>
      <c r="KEJ7" s="231"/>
      <c r="KEK7" s="231"/>
      <c r="KEL7" s="231"/>
      <c r="KEM7" s="231"/>
      <c r="KEN7" s="231"/>
      <c r="KEO7" s="231"/>
      <c r="KEP7" s="231"/>
      <c r="KEQ7" s="231"/>
      <c r="KER7" s="231"/>
      <c r="KES7" s="231"/>
      <c r="KET7" s="231"/>
      <c r="KEU7" s="231"/>
      <c r="KEV7" s="231"/>
      <c r="KEW7" s="231"/>
      <c r="KEX7" s="231"/>
      <c r="KEY7" s="231"/>
      <c r="KEZ7" s="231"/>
      <c r="KFA7" s="231"/>
      <c r="KFB7" s="231"/>
      <c r="KFC7" s="231"/>
      <c r="KFD7" s="231"/>
      <c r="KFE7" s="231"/>
      <c r="KFF7" s="231"/>
      <c r="KFG7" s="231"/>
      <c r="KFH7" s="231"/>
      <c r="KFI7" s="231"/>
      <c r="KFJ7" s="231"/>
      <c r="KFK7" s="231"/>
      <c r="KFL7" s="231"/>
      <c r="KFM7" s="231"/>
      <c r="KFN7" s="231"/>
      <c r="KFO7" s="231"/>
      <c r="KFP7" s="231"/>
      <c r="KFQ7" s="231"/>
      <c r="KFR7" s="231"/>
      <c r="KFS7" s="231"/>
      <c r="KFT7" s="231"/>
      <c r="KFU7" s="231"/>
      <c r="KFV7" s="231"/>
      <c r="KFW7" s="231"/>
      <c r="KFX7" s="231"/>
      <c r="KFY7" s="231"/>
      <c r="KFZ7" s="231"/>
      <c r="KGA7" s="231"/>
      <c r="KGB7" s="231"/>
      <c r="KGC7" s="231"/>
      <c r="KGD7" s="231"/>
      <c r="KGE7" s="231"/>
      <c r="KGF7" s="231"/>
      <c r="KGG7" s="231"/>
      <c r="KGH7" s="231"/>
      <c r="KGI7" s="231"/>
      <c r="KGJ7" s="231"/>
      <c r="KGK7" s="231"/>
      <c r="KGL7" s="231"/>
      <c r="KGM7" s="231"/>
      <c r="KGN7" s="231"/>
      <c r="KGO7" s="231"/>
      <c r="KGP7" s="231"/>
      <c r="KGQ7" s="231"/>
      <c r="KGR7" s="231"/>
      <c r="KGS7" s="231"/>
      <c r="KGT7" s="231"/>
      <c r="KGU7" s="231"/>
      <c r="KGV7" s="231"/>
      <c r="KGW7" s="231"/>
      <c r="KGX7" s="231"/>
      <c r="KGY7" s="231"/>
      <c r="KGZ7" s="231"/>
      <c r="KHA7" s="231"/>
      <c r="KHB7" s="231"/>
      <c r="KHC7" s="231"/>
      <c r="KHD7" s="231"/>
      <c r="KHE7" s="231"/>
      <c r="KHF7" s="231"/>
      <c r="KHG7" s="231"/>
      <c r="KHH7" s="231"/>
      <c r="KHI7" s="231"/>
      <c r="KHJ7" s="231"/>
      <c r="KHK7" s="231"/>
      <c r="KHL7" s="231"/>
      <c r="KHM7" s="231"/>
      <c r="KHN7" s="231"/>
      <c r="KHO7" s="231"/>
      <c r="KHP7" s="231"/>
      <c r="KHQ7" s="231"/>
      <c r="KHR7" s="231"/>
      <c r="KHS7" s="231"/>
      <c r="KHT7" s="231"/>
      <c r="KHU7" s="231"/>
      <c r="KHV7" s="231"/>
      <c r="KHW7" s="231"/>
      <c r="KHX7" s="231"/>
      <c r="KHY7" s="231"/>
      <c r="KHZ7" s="231"/>
      <c r="KIA7" s="231"/>
      <c r="KIB7" s="231"/>
      <c r="KIC7" s="231"/>
      <c r="KID7" s="231"/>
      <c r="KIE7" s="231"/>
      <c r="KIF7" s="231"/>
      <c r="KIG7" s="231"/>
      <c r="KIH7" s="231"/>
      <c r="KII7" s="231"/>
      <c r="KIJ7" s="231"/>
      <c r="KIK7" s="231"/>
      <c r="KIL7" s="231"/>
      <c r="KIM7" s="231"/>
      <c r="KIN7" s="231"/>
      <c r="KIO7" s="231"/>
      <c r="KIP7" s="231"/>
      <c r="KIQ7" s="231"/>
      <c r="KIR7" s="231"/>
      <c r="KIS7" s="231"/>
      <c r="KIT7" s="231"/>
      <c r="KIU7" s="231"/>
      <c r="KIV7" s="231"/>
      <c r="KIW7" s="231"/>
      <c r="KIX7" s="231"/>
      <c r="KIY7" s="231"/>
      <c r="KIZ7" s="231"/>
      <c r="KJA7" s="231"/>
      <c r="KJB7" s="231"/>
      <c r="KJC7" s="231"/>
      <c r="KJD7" s="231"/>
      <c r="KJE7" s="231"/>
      <c r="KJF7" s="231"/>
      <c r="KJG7" s="231"/>
      <c r="KJH7" s="231"/>
      <c r="KJI7" s="231"/>
      <c r="KJJ7" s="231"/>
      <c r="KJK7" s="231"/>
      <c r="KJL7" s="231"/>
      <c r="KJM7" s="231"/>
      <c r="KJN7" s="231"/>
      <c r="KJO7" s="231"/>
      <c r="KJP7" s="231"/>
      <c r="KJQ7" s="231"/>
      <c r="KJR7" s="231"/>
      <c r="KJS7" s="231"/>
      <c r="KJT7" s="231"/>
      <c r="KJU7" s="231"/>
      <c r="KJV7" s="231"/>
      <c r="KJW7" s="231"/>
      <c r="KJX7" s="231"/>
      <c r="KJY7" s="231"/>
      <c r="KJZ7" s="231"/>
      <c r="KKA7" s="231"/>
      <c r="KKB7" s="231"/>
      <c r="KKC7" s="231"/>
      <c r="KKD7" s="231"/>
      <c r="KKE7" s="231"/>
      <c r="KKF7" s="231"/>
      <c r="KKG7" s="231"/>
      <c r="KKH7" s="231"/>
      <c r="KKI7" s="231"/>
      <c r="KKJ7" s="231"/>
      <c r="KKK7" s="231"/>
      <c r="KKL7" s="231"/>
      <c r="KKM7" s="231"/>
      <c r="KKN7" s="231"/>
      <c r="KKO7" s="231"/>
      <c r="KKP7" s="231"/>
      <c r="KKQ7" s="231"/>
      <c r="KKR7" s="231"/>
      <c r="KKS7" s="231"/>
      <c r="KKT7" s="231"/>
      <c r="KKU7" s="231"/>
      <c r="KKV7" s="231"/>
      <c r="KKW7" s="231"/>
      <c r="KKX7" s="231"/>
      <c r="KKY7" s="231"/>
      <c r="KKZ7" s="231"/>
      <c r="KLA7" s="231"/>
      <c r="KLB7" s="231"/>
      <c r="KLC7" s="231"/>
      <c r="KLD7" s="231"/>
      <c r="KLE7" s="231"/>
      <c r="KLF7" s="231"/>
      <c r="KLG7" s="231"/>
      <c r="KLH7" s="231"/>
      <c r="KLI7" s="231"/>
      <c r="KLJ7" s="231"/>
      <c r="KLK7" s="231"/>
      <c r="KLL7" s="231"/>
      <c r="KLM7" s="231"/>
      <c r="KLN7" s="231"/>
      <c r="KLO7" s="231"/>
      <c r="KLP7" s="231"/>
      <c r="KLQ7" s="231"/>
      <c r="KLR7" s="231"/>
      <c r="KLS7" s="231"/>
      <c r="KLT7" s="231"/>
      <c r="KLU7" s="231"/>
      <c r="KLV7" s="231"/>
      <c r="KLW7" s="231"/>
      <c r="KLX7" s="231"/>
      <c r="KLY7" s="231"/>
      <c r="KLZ7" s="231"/>
      <c r="KMA7" s="231"/>
      <c r="KMB7" s="231"/>
      <c r="KMC7" s="231"/>
      <c r="KMD7" s="231"/>
      <c r="KME7" s="231"/>
      <c r="KMF7" s="231"/>
      <c r="KMG7" s="231"/>
      <c r="KMH7" s="231"/>
      <c r="KMI7" s="231"/>
      <c r="KMJ7" s="231"/>
      <c r="KMK7" s="231"/>
      <c r="KML7" s="231"/>
      <c r="KMM7" s="231"/>
      <c r="KMN7" s="231"/>
      <c r="KMO7" s="231"/>
      <c r="KMP7" s="231"/>
      <c r="KMQ7" s="231"/>
      <c r="KMR7" s="231"/>
      <c r="KMS7" s="231"/>
      <c r="KMT7" s="231"/>
      <c r="KMU7" s="231"/>
      <c r="KMV7" s="231"/>
      <c r="KMW7" s="231"/>
      <c r="KMX7" s="231"/>
      <c r="KMY7" s="231"/>
      <c r="KMZ7" s="231"/>
      <c r="KNA7" s="231"/>
      <c r="KNB7" s="231"/>
      <c r="KNC7" s="231"/>
      <c r="KND7" s="231"/>
      <c r="KNE7" s="231"/>
      <c r="KNF7" s="231"/>
      <c r="KNG7" s="231"/>
      <c r="KNH7" s="231"/>
      <c r="KNI7" s="231"/>
      <c r="KNJ7" s="231"/>
      <c r="KNK7" s="231"/>
      <c r="KNL7" s="231"/>
      <c r="KNM7" s="231"/>
      <c r="KNN7" s="231"/>
      <c r="KNO7" s="231"/>
      <c r="KNP7" s="231"/>
      <c r="KNQ7" s="231"/>
      <c r="KNR7" s="231"/>
      <c r="KNS7" s="231"/>
      <c r="KNT7" s="231"/>
      <c r="KNU7" s="231"/>
      <c r="KNV7" s="231"/>
      <c r="KNW7" s="231"/>
      <c r="KNX7" s="231"/>
      <c r="KNY7" s="231"/>
      <c r="KNZ7" s="231"/>
      <c r="KOA7" s="231"/>
      <c r="KOB7" s="231"/>
      <c r="KOC7" s="231"/>
      <c r="KOD7" s="231"/>
      <c r="KOE7" s="231"/>
      <c r="KOF7" s="231"/>
      <c r="KOG7" s="231"/>
      <c r="KOH7" s="231"/>
      <c r="KOI7" s="231"/>
      <c r="KOJ7" s="231"/>
      <c r="KOK7" s="231"/>
      <c r="KOL7" s="231"/>
      <c r="KOM7" s="231"/>
      <c r="KON7" s="231"/>
      <c r="KOO7" s="231"/>
      <c r="KOP7" s="231"/>
      <c r="KOQ7" s="231"/>
      <c r="KOR7" s="231"/>
      <c r="KOS7" s="231"/>
      <c r="KOT7" s="231"/>
      <c r="KOU7" s="231"/>
      <c r="KOV7" s="231"/>
      <c r="KOW7" s="231"/>
      <c r="KOX7" s="231"/>
      <c r="KOY7" s="231"/>
      <c r="KOZ7" s="231"/>
      <c r="KPA7" s="231"/>
      <c r="KPB7" s="231"/>
      <c r="KPC7" s="231"/>
      <c r="KPD7" s="231"/>
      <c r="KPE7" s="231"/>
      <c r="KPF7" s="231"/>
      <c r="KPG7" s="231"/>
      <c r="KPH7" s="231"/>
      <c r="KPI7" s="231"/>
      <c r="KPJ7" s="231"/>
      <c r="KPK7" s="231"/>
      <c r="KPL7" s="231"/>
      <c r="KPM7" s="231"/>
      <c r="KPN7" s="231"/>
      <c r="KPO7" s="231"/>
      <c r="KPP7" s="231"/>
      <c r="KPQ7" s="231"/>
      <c r="KPR7" s="231"/>
      <c r="KPS7" s="231"/>
      <c r="KPT7" s="231"/>
      <c r="KPU7" s="231"/>
      <c r="KPV7" s="231"/>
      <c r="KPW7" s="231"/>
      <c r="KPX7" s="231"/>
      <c r="KPY7" s="231"/>
      <c r="KPZ7" s="231"/>
      <c r="KQA7" s="231"/>
      <c r="KQB7" s="231"/>
      <c r="KQC7" s="231"/>
      <c r="KQD7" s="231"/>
      <c r="KQE7" s="231"/>
      <c r="KQF7" s="231"/>
      <c r="KQG7" s="231"/>
      <c r="KQH7" s="231"/>
      <c r="KQI7" s="231"/>
      <c r="KQJ7" s="231"/>
      <c r="KQK7" s="231"/>
      <c r="KQL7" s="231"/>
      <c r="KQM7" s="231"/>
      <c r="KQN7" s="231"/>
      <c r="KQO7" s="231"/>
      <c r="KQP7" s="231"/>
      <c r="KQQ7" s="231"/>
      <c r="KQR7" s="231"/>
      <c r="KQS7" s="231"/>
      <c r="KQT7" s="231"/>
      <c r="KQU7" s="231"/>
      <c r="KQV7" s="231"/>
      <c r="KQW7" s="231"/>
      <c r="KQX7" s="231"/>
      <c r="KQY7" s="231"/>
      <c r="KQZ7" s="231"/>
      <c r="KRA7" s="231"/>
      <c r="KRB7" s="231"/>
      <c r="KRC7" s="231"/>
      <c r="KRD7" s="231"/>
      <c r="KRE7" s="231"/>
      <c r="KRF7" s="231"/>
      <c r="KRG7" s="231"/>
      <c r="KRH7" s="231"/>
      <c r="KRI7" s="231"/>
      <c r="KRJ7" s="231"/>
      <c r="KRK7" s="231"/>
      <c r="KRL7" s="231"/>
      <c r="KRM7" s="231"/>
      <c r="KRN7" s="231"/>
      <c r="KRO7" s="231"/>
      <c r="KRP7" s="231"/>
      <c r="KRQ7" s="231"/>
      <c r="KRR7" s="231"/>
      <c r="KRS7" s="231"/>
      <c r="KRT7" s="231"/>
      <c r="KRU7" s="231"/>
      <c r="KRV7" s="231"/>
      <c r="KRW7" s="231"/>
      <c r="KRX7" s="231"/>
      <c r="KRY7" s="231"/>
      <c r="KRZ7" s="231"/>
      <c r="KSA7" s="231"/>
      <c r="KSB7" s="231"/>
      <c r="KSC7" s="231"/>
      <c r="KSD7" s="231"/>
      <c r="KSE7" s="231"/>
      <c r="KSF7" s="231"/>
      <c r="KSG7" s="231"/>
      <c r="KSH7" s="231"/>
      <c r="KSI7" s="231"/>
      <c r="KSJ7" s="231"/>
      <c r="KSK7" s="231"/>
      <c r="KSL7" s="231"/>
      <c r="KSM7" s="231"/>
      <c r="KSN7" s="231"/>
      <c r="KSO7" s="231"/>
      <c r="KSP7" s="231"/>
      <c r="KSQ7" s="231"/>
      <c r="KSR7" s="231"/>
      <c r="KSS7" s="231"/>
      <c r="KST7" s="231"/>
      <c r="KSU7" s="231"/>
      <c r="KSV7" s="231"/>
      <c r="KSW7" s="231"/>
      <c r="KSX7" s="231"/>
      <c r="KSY7" s="231"/>
      <c r="KSZ7" s="231"/>
      <c r="KTA7" s="231"/>
      <c r="KTB7" s="231"/>
      <c r="KTC7" s="231"/>
      <c r="KTD7" s="231"/>
      <c r="KTE7" s="231"/>
      <c r="KTF7" s="231"/>
      <c r="KTG7" s="231"/>
      <c r="KTH7" s="231"/>
      <c r="KTI7" s="231"/>
      <c r="KTJ7" s="231"/>
      <c r="KTK7" s="231"/>
      <c r="KTL7" s="231"/>
      <c r="KTM7" s="231"/>
      <c r="KTN7" s="231"/>
      <c r="KTO7" s="231"/>
      <c r="KTP7" s="231"/>
      <c r="KTQ7" s="231"/>
      <c r="KTR7" s="231"/>
      <c r="KTS7" s="231"/>
      <c r="KTT7" s="231"/>
      <c r="KTU7" s="231"/>
      <c r="KTV7" s="231"/>
      <c r="KTW7" s="231"/>
      <c r="KTX7" s="231"/>
      <c r="KTY7" s="231"/>
      <c r="KTZ7" s="231"/>
      <c r="KUA7" s="231"/>
      <c r="KUB7" s="231"/>
      <c r="KUC7" s="231"/>
      <c r="KUD7" s="231"/>
      <c r="KUE7" s="231"/>
      <c r="KUF7" s="231"/>
      <c r="KUG7" s="231"/>
      <c r="KUH7" s="231"/>
      <c r="KUI7" s="231"/>
      <c r="KUJ7" s="231"/>
      <c r="KUK7" s="231"/>
      <c r="KUL7" s="231"/>
      <c r="KUM7" s="231"/>
      <c r="KUN7" s="231"/>
      <c r="KUO7" s="231"/>
      <c r="KUP7" s="231"/>
      <c r="KUQ7" s="231"/>
      <c r="KUR7" s="231"/>
      <c r="KUS7" s="231"/>
      <c r="KUT7" s="231"/>
      <c r="KUU7" s="231"/>
      <c r="KUV7" s="231"/>
      <c r="KUW7" s="231"/>
      <c r="KUX7" s="231"/>
      <c r="KUY7" s="231"/>
      <c r="KUZ7" s="231"/>
      <c r="KVA7" s="231"/>
      <c r="KVB7" s="231"/>
      <c r="KVC7" s="231"/>
      <c r="KVD7" s="231"/>
      <c r="KVE7" s="231"/>
      <c r="KVF7" s="231"/>
      <c r="KVG7" s="231"/>
      <c r="KVH7" s="231"/>
      <c r="KVI7" s="231"/>
      <c r="KVJ7" s="231"/>
      <c r="KVK7" s="231"/>
      <c r="KVL7" s="231"/>
      <c r="KVM7" s="231"/>
      <c r="KVN7" s="231"/>
      <c r="KVO7" s="231"/>
      <c r="KVP7" s="231"/>
      <c r="KVQ7" s="231"/>
      <c r="KVR7" s="231"/>
      <c r="KVS7" s="231"/>
      <c r="KVT7" s="231"/>
      <c r="KVU7" s="231"/>
      <c r="KVV7" s="231"/>
      <c r="KVW7" s="231"/>
      <c r="KVX7" s="231"/>
      <c r="KVY7" s="231"/>
      <c r="KVZ7" s="231"/>
      <c r="KWA7" s="231"/>
      <c r="KWB7" s="231"/>
      <c r="KWC7" s="231"/>
      <c r="KWD7" s="231"/>
      <c r="KWE7" s="231"/>
      <c r="KWF7" s="231"/>
      <c r="KWG7" s="231"/>
      <c r="KWH7" s="231"/>
      <c r="KWI7" s="231"/>
      <c r="KWJ7" s="231"/>
      <c r="KWK7" s="231"/>
      <c r="KWL7" s="231"/>
      <c r="KWM7" s="231"/>
      <c r="KWN7" s="231"/>
      <c r="KWO7" s="231"/>
      <c r="KWP7" s="231"/>
      <c r="KWQ7" s="231"/>
      <c r="KWR7" s="231"/>
      <c r="KWS7" s="231"/>
      <c r="KWT7" s="231"/>
      <c r="KWU7" s="231"/>
      <c r="KWV7" s="231"/>
      <c r="KWW7" s="231"/>
      <c r="KWX7" s="231"/>
      <c r="KWY7" s="231"/>
      <c r="KWZ7" s="231"/>
      <c r="KXA7" s="231"/>
      <c r="KXB7" s="231"/>
      <c r="KXC7" s="231"/>
      <c r="KXD7" s="231"/>
      <c r="KXE7" s="231"/>
      <c r="KXF7" s="231"/>
      <c r="KXG7" s="231"/>
      <c r="KXH7" s="231"/>
      <c r="KXI7" s="231"/>
      <c r="KXJ7" s="231"/>
      <c r="KXK7" s="231"/>
      <c r="KXL7" s="231"/>
      <c r="KXM7" s="231"/>
      <c r="KXN7" s="231"/>
      <c r="KXO7" s="231"/>
      <c r="KXP7" s="231"/>
      <c r="KXQ7" s="231"/>
      <c r="KXR7" s="231"/>
      <c r="KXS7" s="231"/>
      <c r="KXT7" s="231"/>
      <c r="KXU7" s="231"/>
      <c r="KXV7" s="231"/>
      <c r="KXW7" s="231"/>
      <c r="KXX7" s="231"/>
      <c r="KXY7" s="231"/>
      <c r="KXZ7" s="231"/>
      <c r="KYA7" s="231"/>
      <c r="KYB7" s="231"/>
      <c r="KYC7" s="231"/>
      <c r="KYD7" s="231"/>
      <c r="KYE7" s="231"/>
      <c r="KYF7" s="231"/>
      <c r="KYG7" s="231"/>
      <c r="KYH7" s="231"/>
      <c r="KYI7" s="231"/>
      <c r="KYJ7" s="231"/>
      <c r="KYK7" s="231"/>
      <c r="KYL7" s="231"/>
      <c r="KYM7" s="231"/>
      <c r="KYN7" s="231"/>
      <c r="KYO7" s="231"/>
      <c r="KYP7" s="231"/>
      <c r="KYQ7" s="231"/>
      <c r="KYR7" s="231"/>
      <c r="KYS7" s="231"/>
      <c r="KYT7" s="231"/>
      <c r="KYU7" s="231"/>
      <c r="KYV7" s="231"/>
      <c r="KYW7" s="231"/>
      <c r="KYX7" s="231"/>
      <c r="KYY7" s="231"/>
      <c r="KYZ7" s="231"/>
      <c r="KZA7" s="231"/>
      <c r="KZB7" s="231"/>
      <c r="KZC7" s="231"/>
      <c r="KZD7" s="231"/>
      <c r="KZE7" s="231"/>
      <c r="KZF7" s="231"/>
      <c r="KZG7" s="231"/>
      <c r="KZH7" s="231"/>
      <c r="KZI7" s="231"/>
      <c r="KZJ7" s="231"/>
      <c r="KZK7" s="231"/>
      <c r="KZL7" s="231"/>
      <c r="KZM7" s="231"/>
      <c r="KZN7" s="231"/>
      <c r="KZO7" s="231"/>
      <c r="KZP7" s="231"/>
      <c r="KZQ7" s="231"/>
      <c r="KZR7" s="231"/>
      <c r="KZS7" s="231"/>
      <c r="KZT7" s="231"/>
      <c r="KZU7" s="231"/>
      <c r="KZV7" s="231"/>
      <c r="KZW7" s="231"/>
      <c r="KZX7" s="231"/>
      <c r="KZY7" s="231"/>
      <c r="KZZ7" s="231"/>
      <c r="LAA7" s="231"/>
      <c r="LAB7" s="231"/>
      <c r="LAC7" s="231"/>
      <c r="LAD7" s="231"/>
      <c r="LAE7" s="231"/>
      <c r="LAF7" s="231"/>
      <c r="LAG7" s="231"/>
      <c r="LAH7" s="231"/>
      <c r="LAI7" s="231"/>
      <c r="LAJ7" s="231"/>
      <c r="LAK7" s="231"/>
      <c r="LAL7" s="231"/>
      <c r="LAM7" s="231"/>
      <c r="LAN7" s="231"/>
      <c r="LAO7" s="231"/>
      <c r="LAP7" s="231"/>
      <c r="LAQ7" s="231"/>
      <c r="LAR7" s="231"/>
      <c r="LAS7" s="231"/>
      <c r="LAT7" s="231"/>
      <c r="LAU7" s="231"/>
      <c r="LAV7" s="231"/>
      <c r="LAW7" s="231"/>
      <c r="LAX7" s="231"/>
      <c r="LAY7" s="231"/>
      <c r="LAZ7" s="231"/>
      <c r="LBA7" s="231"/>
      <c r="LBB7" s="231"/>
      <c r="LBC7" s="231"/>
      <c r="LBD7" s="231"/>
      <c r="LBE7" s="231"/>
      <c r="LBF7" s="231"/>
      <c r="LBG7" s="231"/>
      <c r="LBH7" s="231"/>
      <c r="LBI7" s="231"/>
      <c r="LBJ7" s="231"/>
      <c r="LBK7" s="231"/>
      <c r="LBL7" s="231"/>
      <c r="LBM7" s="231"/>
      <c r="LBN7" s="231"/>
      <c r="LBO7" s="231"/>
      <c r="LBP7" s="231"/>
      <c r="LBQ7" s="231"/>
      <c r="LBR7" s="231"/>
      <c r="LBS7" s="231"/>
      <c r="LBT7" s="231"/>
      <c r="LBU7" s="231"/>
      <c r="LBV7" s="231"/>
      <c r="LBW7" s="231"/>
      <c r="LBX7" s="231"/>
      <c r="LBY7" s="231"/>
      <c r="LBZ7" s="231"/>
      <c r="LCA7" s="231"/>
      <c r="LCB7" s="231"/>
      <c r="LCC7" s="231"/>
      <c r="LCD7" s="231"/>
      <c r="LCE7" s="231"/>
      <c r="LCF7" s="231"/>
      <c r="LCG7" s="231"/>
      <c r="LCH7" s="231"/>
      <c r="LCI7" s="231"/>
      <c r="LCJ7" s="231"/>
      <c r="LCK7" s="231"/>
      <c r="LCL7" s="231"/>
      <c r="LCM7" s="231"/>
      <c r="LCN7" s="231"/>
      <c r="LCO7" s="231"/>
      <c r="LCP7" s="231"/>
      <c r="LCQ7" s="231"/>
      <c r="LCR7" s="231"/>
      <c r="LCS7" s="231"/>
      <c r="LCT7" s="231"/>
      <c r="LCU7" s="231"/>
      <c r="LCV7" s="231"/>
      <c r="LCW7" s="231"/>
      <c r="LCX7" s="231"/>
      <c r="LCY7" s="231"/>
      <c r="LCZ7" s="231"/>
      <c r="LDA7" s="231"/>
      <c r="LDB7" s="231"/>
      <c r="LDC7" s="231"/>
      <c r="LDD7" s="231"/>
      <c r="LDE7" s="231"/>
      <c r="LDF7" s="231"/>
      <c r="LDG7" s="231"/>
      <c r="LDH7" s="231"/>
      <c r="LDI7" s="231"/>
      <c r="LDJ7" s="231"/>
      <c r="LDK7" s="231"/>
      <c r="LDL7" s="231"/>
      <c r="LDM7" s="231"/>
      <c r="LDN7" s="231"/>
      <c r="LDO7" s="231"/>
      <c r="LDP7" s="231"/>
      <c r="LDQ7" s="231"/>
      <c r="LDR7" s="231"/>
      <c r="LDS7" s="231"/>
      <c r="LDT7" s="231"/>
      <c r="LDU7" s="231"/>
      <c r="LDV7" s="231"/>
      <c r="LDW7" s="231"/>
      <c r="LDX7" s="231"/>
      <c r="LDY7" s="231"/>
      <c r="LDZ7" s="231"/>
      <c r="LEA7" s="231"/>
      <c r="LEB7" s="231"/>
      <c r="LEC7" s="231"/>
      <c r="LED7" s="231"/>
      <c r="LEE7" s="231"/>
      <c r="LEF7" s="231"/>
      <c r="LEG7" s="231"/>
      <c r="LEH7" s="231"/>
      <c r="LEI7" s="231"/>
      <c r="LEJ7" s="231"/>
      <c r="LEK7" s="231"/>
      <c r="LEL7" s="231"/>
      <c r="LEM7" s="231"/>
      <c r="LEN7" s="231"/>
      <c r="LEO7" s="231"/>
      <c r="LEP7" s="231"/>
      <c r="LEQ7" s="231"/>
      <c r="LER7" s="231"/>
      <c r="LES7" s="231"/>
      <c r="LET7" s="231"/>
      <c r="LEU7" s="231"/>
      <c r="LEV7" s="231"/>
      <c r="LEW7" s="231"/>
      <c r="LEX7" s="231"/>
      <c r="LEY7" s="231"/>
      <c r="LEZ7" s="231"/>
      <c r="LFA7" s="231"/>
      <c r="LFB7" s="231"/>
      <c r="LFC7" s="231"/>
      <c r="LFD7" s="231"/>
      <c r="LFE7" s="231"/>
      <c r="LFF7" s="231"/>
      <c r="LFG7" s="231"/>
      <c r="LFH7" s="231"/>
      <c r="LFI7" s="231"/>
      <c r="LFJ7" s="231"/>
      <c r="LFK7" s="231"/>
      <c r="LFL7" s="231"/>
      <c r="LFM7" s="231"/>
      <c r="LFN7" s="231"/>
      <c r="LFO7" s="231"/>
      <c r="LFP7" s="231"/>
      <c r="LFQ7" s="231"/>
      <c r="LFR7" s="231"/>
      <c r="LFS7" s="231"/>
      <c r="LFT7" s="231"/>
      <c r="LFU7" s="231"/>
      <c r="LFV7" s="231"/>
      <c r="LFW7" s="231"/>
      <c r="LFX7" s="231"/>
      <c r="LFY7" s="231"/>
      <c r="LFZ7" s="231"/>
      <c r="LGA7" s="231"/>
      <c r="LGB7" s="231"/>
      <c r="LGC7" s="231"/>
      <c r="LGD7" s="231"/>
      <c r="LGE7" s="231"/>
      <c r="LGF7" s="231"/>
      <c r="LGG7" s="231"/>
      <c r="LGH7" s="231"/>
      <c r="LGI7" s="231"/>
      <c r="LGJ7" s="231"/>
      <c r="LGK7" s="231"/>
      <c r="LGL7" s="231"/>
      <c r="LGM7" s="231"/>
      <c r="LGN7" s="231"/>
      <c r="LGO7" s="231"/>
      <c r="LGP7" s="231"/>
      <c r="LGQ7" s="231"/>
      <c r="LGR7" s="231"/>
      <c r="LGS7" s="231"/>
      <c r="LGT7" s="231"/>
      <c r="LGU7" s="231"/>
      <c r="LGV7" s="231"/>
      <c r="LGW7" s="231"/>
      <c r="LGX7" s="231"/>
      <c r="LGY7" s="231"/>
      <c r="LGZ7" s="231"/>
      <c r="LHA7" s="231"/>
      <c r="LHB7" s="231"/>
      <c r="LHC7" s="231"/>
      <c r="LHD7" s="231"/>
      <c r="LHE7" s="231"/>
      <c r="LHF7" s="231"/>
      <c r="LHG7" s="231"/>
      <c r="LHH7" s="231"/>
      <c r="LHI7" s="231"/>
      <c r="LHJ7" s="231"/>
      <c r="LHK7" s="231"/>
      <c r="LHL7" s="231"/>
      <c r="LHM7" s="231"/>
      <c r="LHN7" s="231"/>
      <c r="LHO7" s="231"/>
      <c r="LHP7" s="231"/>
      <c r="LHQ7" s="231"/>
      <c r="LHR7" s="231"/>
      <c r="LHS7" s="231"/>
      <c r="LHT7" s="231"/>
      <c r="LHU7" s="231"/>
      <c r="LHV7" s="231"/>
      <c r="LHW7" s="231"/>
      <c r="LHX7" s="231"/>
      <c r="LHY7" s="231"/>
      <c r="LHZ7" s="231"/>
      <c r="LIA7" s="231"/>
      <c r="LIB7" s="231"/>
      <c r="LIC7" s="231"/>
      <c r="LID7" s="231"/>
      <c r="LIE7" s="231"/>
      <c r="LIF7" s="231"/>
      <c r="LIG7" s="231"/>
      <c r="LIH7" s="231"/>
      <c r="LII7" s="231"/>
      <c r="LIJ7" s="231"/>
      <c r="LIK7" s="231"/>
      <c r="LIL7" s="231"/>
      <c r="LIM7" s="231"/>
      <c r="LIN7" s="231"/>
      <c r="LIO7" s="231"/>
      <c r="LIP7" s="231"/>
      <c r="LIQ7" s="231"/>
      <c r="LIR7" s="231"/>
      <c r="LIS7" s="231"/>
      <c r="LIT7" s="231"/>
      <c r="LIU7" s="231"/>
      <c r="LIV7" s="231"/>
      <c r="LIW7" s="231"/>
      <c r="LIX7" s="231"/>
      <c r="LIY7" s="231"/>
      <c r="LIZ7" s="231"/>
      <c r="LJA7" s="231"/>
      <c r="LJB7" s="231"/>
      <c r="LJC7" s="231"/>
      <c r="LJD7" s="231"/>
      <c r="LJE7" s="231"/>
      <c r="LJF7" s="231"/>
      <c r="LJG7" s="231"/>
      <c r="LJH7" s="231"/>
      <c r="LJI7" s="231"/>
      <c r="LJJ7" s="231"/>
      <c r="LJK7" s="231"/>
      <c r="LJL7" s="231"/>
      <c r="LJM7" s="231"/>
      <c r="LJN7" s="231"/>
      <c r="LJO7" s="231"/>
      <c r="LJP7" s="231"/>
      <c r="LJQ7" s="231"/>
      <c r="LJR7" s="231"/>
      <c r="LJS7" s="231"/>
      <c r="LJT7" s="231"/>
      <c r="LJU7" s="231"/>
      <c r="LJV7" s="231"/>
      <c r="LJW7" s="231"/>
      <c r="LJX7" s="231"/>
      <c r="LJY7" s="231"/>
      <c r="LJZ7" s="231"/>
      <c r="LKA7" s="231"/>
      <c r="LKB7" s="231"/>
      <c r="LKC7" s="231"/>
      <c r="LKD7" s="231"/>
      <c r="LKE7" s="231"/>
      <c r="LKF7" s="231"/>
      <c r="LKG7" s="231"/>
      <c r="LKH7" s="231"/>
      <c r="LKI7" s="231"/>
      <c r="LKJ7" s="231"/>
      <c r="LKK7" s="231"/>
      <c r="LKL7" s="231"/>
      <c r="LKM7" s="231"/>
      <c r="LKN7" s="231"/>
      <c r="LKO7" s="231"/>
      <c r="LKP7" s="231"/>
      <c r="LKQ7" s="231"/>
      <c r="LKR7" s="231"/>
      <c r="LKS7" s="231"/>
      <c r="LKT7" s="231"/>
      <c r="LKU7" s="231"/>
      <c r="LKV7" s="231"/>
      <c r="LKW7" s="231"/>
      <c r="LKX7" s="231"/>
      <c r="LKY7" s="231"/>
      <c r="LKZ7" s="231"/>
      <c r="LLA7" s="231"/>
      <c r="LLB7" s="231"/>
      <c r="LLC7" s="231"/>
      <c r="LLD7" s="231"/>
      <c r="LLE7" s="231"/>
      <c r="LLF7" s="231"/>
      <c r="LLG7" s="231"/>
      <c r="LLH7" s="231"/>
      <c r="LLI7" s="231"/>
      <c r="LLJ7" s="231"/>
      <c r="LLK7" s="231"/>
      <c r="LLL7" s="231"/>
      <c r="LLM7" s="231"/>
      <c r="LLN7" s="231"/>
      <c r="LLO7" s="231"/>
      <c r="LLP7" s="231"/>
      <c r="LLQ7" s="231"/>
      <c r="LLR7" s="231"/>
      <c r="LLS7" s="231"/>
      <c r="LLT7" s="231"/>
      <c r="LLU7" s="231"/>
      <c r="LLV7" s="231"/>
      <c r="LLW7" s="231"/>
      <c r="LLX7" s="231"/>
      <c r="LLY7" s="231"/>
      <c r="LLZ7" s="231"/>
      <c r="LMA7" s="231"/>
      <c r="LMB7" s="231"/>
      <c r="LMC7" s="231"/>
      <c r="LMD7" s="231"/>
      <c r="LME7" s="231"/>
      <c r="LMF7" s="231"/>
      <c r="LMG7" s="231"/>
      <c r="LMH7" s="231"/>
      <c r="LMI7" s="231"/>
      <c r="LMJ7" s="231"/>
      <c r="LMK7" s="231"/>
      <c r="LML7" s="231"/>
      <c r="LMM7" s="231"/>
      <c r="LMN7" s="231"/>
      <c r="LMO7" s="231"/>
      <c r="LMP7" s="231"/>
      <c r="LMQ7" s="231"/>
      <c r="LMR7" s="231"/>
      <c r="LMS7" s="231"/>
      <c r="LMT7" s="231"/>
      <c r="LMU7" s="231"/>
      <c r="LMV7" s="231"/>
      <c r="LMW7" s="231"/>
      <c r="LMX7" s="231"/>
      <c r="LMY7" s="231"/>
      <c r="LMZ7" s="231"/>
      <c r="LNA7" s="231"/>
      <c r="LNB7" s="231"/>
      <c r="LNC7" s="231"/>
      <c r="LND7" s="231"/>
      <c r="LNE7" s="231"/>
      <c r="LNF7" s="231"/>
      <c r="LNG7" s="231"/>
      <c r="LNH7" s="231"/>
      <c r="LNI7" s="231"/>
      <c r="LNJ7" s="231"/>
      <c r="LNK7" s="231"/>
      <c r="LNL7" s="231"/>
      <c r="LNM7" s="231"/>
      <c r="LNN7" s="231"/>
      <c r="LNO7" s="231"/>
      <c r="LNP7" s="231"/>
      <c r="LNQ7" s="231"/>
      <c r="LNR7" s="231"/>
      <c r="LNS7" s="231"/>
      <c r="LNT7" s="231"/>
      <c r="LNU7" s="231"/>
      <c r="LNV7" s="231"/>
      <c r="LNW7" s="231"/>
      <c r="LNX7" s="231"/>
      <c r="LNY7" s="231"/>
      <c r="LNZ7" s="231"/>
      <c r="LOA7" s="231"/>
      <c r="LOB7" s="231"/>
      <c r="LOC7" s="231"/>
      <c r="LOD7" s="231"/>
      <c r="LOE7" s="231"/>
      <c r="LOF7" s="231"/>
      <c r="LOG7" s="231"/>
      <c r="LOH7" s="231"/>
      <c r="LOI7" s="231"/>
      <c r="LOJ7" s="231"/>
      <c r="LOK7" s="231"/>
      <c r="LOL7" s="231"/>
      <c r="LOM7" s="231"/>
      <c r="LON7" s="231"/>
      <c r="LOO7" s="231"/>
      <c r="LOP7" s="231"/>
      <c r="LOQ7" s="231"/>
      <c r="LOR7" s="231"/>
      <c r="LOS7" s="231"/>
      <c r="LOT7" s="231"/>
      <c r="LOU7" s="231"/>
      <c r="LOV7" s="231"/>
      <c r="LOW7" s="231"/>
      <c r="LOX7" s="231"/>
      <c r="LOY7" s="231"/>
      <c r="LOZ7" s="231"/>
      <c r="LPA7" s="231"/>
      <c r="LPB7" s="231"/>
      <c r="LPC7" s="231"/>
      <c r="LPD7" s="231"/>
      <c r="LPE7" s="231"/>
      <c r="LPF7" s="231"/>
      <c r="LPG7" s="231"/>
      <c r="LPH7" s="231"/>
      <c r="LPI7" s="231"/>
      <c r="LPJ7" s="231"/>
      <c r="LPK7" s="231"/>
      <c r="LPL7" s="231"/>
      <c r="LPM7" s="231"/>
      <c r="LPN7" s="231"/>
      <c r="LPO7" s="231"/>
      <c r="LPP7" s="231"/>
      <c r="LPQ7" s="231"/>
      <c r="LPR7" s="231"/>
      <c r="LPS7" s="231"/>
      <c r="LPT7" s="231"/>
      <c r="LPU7" s="231"/>
      <c r="LPV7" s="231"/>
      <c r="LPW7" s="231"/>
      <c r="LPX7" s="231"/>
      <c r="LPY7" s="231"/>
      <c r="LPZ7" s="231"/>
      <c r="LQA7" s="231"/>
      <c r="LQB7" s="231"/>
      <c r="LQC7" s="231"/>
      <c r="LQD7" s="231"/>
      <c r="LQE7" s="231"/>
      <c r="LQF7" s="231"/>
      <c r="LQG7" s="231"/>
      <c r="LQH7" s="231"/>
      <c r="LQI7" s="231"/>
      <c r="LQJ7" s="231"/>
      <c r="LQK7" s="231"/>
      <c r="LQL7" s="231"/>
      <c r="LQM7" s="231"/>
      <c r="LQN7" s="231"/>
      <c r="LQO7" s="231"/>
      <c r="LQP7" s="231"/>
      <c r="LQQ7" s="231"/>
      <c r="LQR7" s="231"/>
      <c r="LQS7" s="231"/>
      <c r="LQT7" s="231"/>
      <c r="LQU7" s="231"/>
      <c r="LQV7" s="231"/>
      <c r="LQW7" s="231"/>
      <c r="LQX7" s="231"/>
      <c r="LQY7" s="231"/>
      <c r="LQZ7" s="231"/>
      <c r="LRA7" s="231"/>
      <c r="LRB7" s="231"/>
      <c r="LRC7" s="231"/>
      <c r="LRD7" s="231"/>
      <c r="LRE7" s="231"/>
      <c r="LRF7" s="231"/>
      <c r="LRG7" s="231"/>
      <c r="LRH7" s="231"/>
      <c r="LRI7" s="231"/>
      <c r="LRJ7" s="231"/>
      <c r="LRK7" s="231"/>
      <c r="LRL7" s="231"/>
      <c r="LRM7" s="231"/>
      <c r="LRN7" s="231"/>
      <c r="LRO7" s="231"/>
      <c r="LRP7" s="231"/>
      <c r="LRQ7" s="231"/>
      <c r="LRR7" s="231"/>
      <c r="LRS7" s="231"/>
      <c r="LRT7" s="231"/>
      <c r="LRU7" s="231"/>
      <c r="LRV7" s="231"/>
      <c r="LRW7" s="231"/>
      <c r="LRX7" s="231"/>
      <c r="LRY7" s="231"/>
      <c r="LRZ7" s="231"/>
      <c r="LSA7" s="231"/>
      <c r="LSB7" s="231"/>
      <c r="LSC7" s="231"/>
      <c r="LSD7" s="231"/>
      <c r="LSE7" s="231"/>
      <c r="LSF7" s="231"/>
      <c r="LSG7" s="231"/>
      <c r="LSH7" s="231"/>
      <c r="LSI7" s="231"/>
      <c r="LSJ7" s="231"/>
      <c r="LSK7" s="231"/>
      <c r="LSL7" s="231"/>
      <c r="LSM7" s="231"/>
      <c r="LSN7" s="231"/>
      <c r="LSO7" s="231"/>
      <c r="LSP7" s="231"/>
      <c r="LSQ7" s="231"/>
      <c r="LSR7" s="231"/>
      <c r="LSS7" s="231"/>
      <c r="LST7" s="231"/>
      <c r="LSU7" s="231"/>
      <c r="LSV7" s="231"/>
      <c r="LSW7" s="231"/>
      <c r="LSX7" s="231"/>
      <c r="LSY7" s="231"/>
      <c r="LSZ7" s="231"/>
      <c r="LTA7" s="231"/>
      <c r="LTB7" s="231"/>
      <c r="LTC7" s="231"/>
      <c r="LTD7" s="231"/>
      <c r="LTE7" s="231"/>
      <c r="LTF7" s="231"/>
      <c r="LTG7" s="231"/>
      <c r="LTH7" s="231"/>
      <c r="LTI7" s="231"/>
      <c r="LTJ7" s="231"/>
      <c r="LTK7" s="231"/>
      <c r="LTL7" s="231"/>
      <c r="LTM7" s="231"/>
      <c r="LTN7" s="231"/>
      <c r="LTO7" s="231"/>
      <c r="LTP7" s="231"/>
      <c r="LTQ7" s="231"/>
      <c r="LTR7" s="231"/>
      <c r="LTS7" s="231"/>
      <c r="LTT7" s="231"/>
      <c r="LTU7" s="231"/>
      <c r="LTV7" s="231"/>
      <c r="LTW7" s="231"/>
      <c r="LTX7" s="231"/>
      <c r="LTY7" s="231"/>
      <c r="LTZ7" s="231"/>
      <c r="LUA7" s="231"/>
      <c r="LUB7" s="231"/>
      <c r="LUC7" s="231"/>
      <c r="LUD7" s="231"/>
      <c r="LUE7" s="231"/>
      <c r="LUF7" s="231"/>
      <c r="LUG7" s="231"/>
      <c r="LUH7" s="231"/>
      <c r="LUI7" s="231"/>
      <c r="LUJ7" s="231"/>
      <c r="LUK7" s="231"/>
      <c r="LUL7" s="231"/>
      <c r="LUM7" s="231"/>
      <c r="LUN7" s="231"/>
      <c r="LUO7" s="231"/>
      <c r="LUP7" s="231"/>
      <c r="LUQ7" s="231"/>
      <c r="LUR7" s="231"/>
      <c r="LUS7" s="231"/>
      <c r="LUT7" s="231"/>
      <c r="LUU7" s="231"/>
      <c r="LUV7" s="231"/>
      <c r="LUW7" s="231"/>
      <c r="LUX7" s="231"/>
      <c r="LUY7" s="231"/>
      <c r="LUZ7" s="231"/>
      <c r="LVA7" s="231"/>
      <c r="LVB7" s="231"/>
      <c r="LVC7" s="231"/>
      <c r="LVD7" s="231"/>
      <c r="LVE7" s="231"/>
      <c r="LVF7" s="231"/>
      <c r="LVG7" s="231"/>
      <c r="LVH7" s="231"/>
      <c r="LVI7" s="231"/>
      <c r="LVJ7" s="231"/>
      <c r="LVK7" s="231"/>
      <c r="LVL7" s="231"/>
      <c r="LVM7" s="231"/>
      <c r="LVN7" s="231"/>
      <c r="LVO7" s="231"/>
      <c r="LVP7" s="231"/>
      <c r="LVQ7" s="231"/>
      <c r="LVR7" s="231"/>
      <c r="LVS7" s="231"/>
      <c r="LVT7" s="231"/>
      <c r="LVU7" s="231"/>
      <c r="LVV7" s="231"/>
      <c r="LVW7" s="231"/>
      <c r="LVX7" s="231"/>
      <c r="LVY7" s="231"/>
      <c r="LVZ7" s="231"/>
      <c r="LWA7" s="231"/>
      <c r="LWB7" s="231"/>
      <c r="LWC7" s="231"/>
      <c r="LWD7" s="231"/>
      <c r="LWE7" s="231"/>
      <c r="LWF7" s="231"/>
      <c r="LWG7" s="231"/>
      <c r="LWH7" s="231"/>
      <c r="LWI7" s="231"/>
      <c r="LWJ7" s="231"/>
      <c r="LWK7" s="231"/>
      <c r="LWL7" s="231"/>
      <c r="LWM7" s="231"/>
      <c r="LWN7" s="231"/>
      <c r="LWO7" s="231"/>
      <c r="LWP7" s="231"/>
      <c r="LWQ7" s="231"/>
      <c r="LWR7" s="231"/>
      <c r="LWS7" s="231"/>
      <c r="LWT7" s="231"/>
      <c r="LWU7" s="231"/>
      <c r="LWV7" s="231"/>
      <c r="LWW7" s="231"/>
      <c r="LWX7" s="231"/>
      <c r="LWY7" s="231"/>
      <c r="LWZ7" s="231"/>
      <c r="LXA7" s="231"/>
      <c r="LXB7" s="231"/>
      <c r="LXC7" s="231"/>
      <c r="LXD7" s="231"/>
      <c r="LXE7" s="231"/>
      <c r="LXF7" s="231"/>
      <c r="LXG7" s="231"/>
      <c r="LXH7" s="231"/>
      <c r="LXI7" s="231"/>
      <c r="LXJ7" s="231"/>
      <c r="LXK7" s="231"/>
      <c r="LXL7" s="231"/>
      <c r="LXM7" s="231"/>
      <c r="LXN7" s="231"/>
      <c r="LXO7" s="231"/>
      <c r="LXP7" s="231"/>
      <c r="LXQ7" s="231"/>
      <c r="LXR7" s="231"/>
      <c r="LXS7" s="231"/>
      <c r="LXT7" s="231"/>
      <c r="LXU7" s="231"/>
      <c r="LXV7" s="231"/>
      <c r="LXW7" s="231"/>
      <c r="LXX7" s="231"/>
      <c r="LXY7" s="231"/>
      <c r="LXZ7" s="231"/>
      <c r="LYA7" s="231"/>
      <c r="LYB7" s="231"/>
      <c r="LYC7" s="231"/>
      <c r="LYD7" s="231"/>
      <c r="LYE7" s="231"/>
      <c r="LYF7" s="231"/>
      <c r="LYG7" s="231"/>
      <c r="LYH7" s="231"/>
      <c r="LYI7" s="231"/>
      <c r="LYJ7" s="231"/>
      <c r="LYK7" s="231"/>
      <c r="LYL7" s="231"/>
      <c r="LYM7" s="231"/>
      <c r="LYN7" s="231"/>
      <c r="LYO7" s="231"/>
      <c r="LYP7" s="231"/>
      <c r="LYQ7" s="231"/>
      <c r="LYR7" s="231"/>
      <c r="LYS7" s="231"/>
      <c r="LYT7" s="231"/>
      <c r="LYU7" s="231"/>
      <c r="LYV7" s="231"/>
      <c r="LYW7" s="231"/>
      <c r="LYX7" s="231"/>
      <c r="LYY7" s="231"/>
      <c r="LYZ7" s="231"/>
      <c r="LZA7" s="231"/>
      <c r="LZB7" s="231"/>
      <c r="LZC7" s="231"/>
      <c r="LZD7" s="231"/>
      <c r="LZE7" s="231"/>
      <c r="LZF7" s="231"/>
      <c r="LZG7" s="231"/>
      <c r="LZH7" s="231"/>
      <c r="LZI7" s="231"/>
      <c r="LZJ7" s="231"/>
      <c r="LZK7" s="231"/>
      <c r="LZL7" s="231"/>
      <c r="LZM7" s="231"/>
      <c r="LZN7" s="231"/>
      <c r="LZO7" s="231"/>
      <c r="LZP7" s="231"/>
      <c r="LZQ7" s="231"/>
      <c r="LZR7" s="231"/>
      <c r="LZS7" s="231"/>
      <c r="LZT7" s="231"/>
      <c r="LZU7" s="231"/>
      <c r="LZV7" s="231"/>
      <c r="LZW7" s="231"/>
      <c r="LZX7" s="231"/>
      <c r="LZY7" s="231"/>
      <c r="LZZ7" s="231"/>
      <c r="MAA7" s="231"/>
      <c r="MAB7" s="231"/>
      <c r="MAC7" s="231"/>
      <c r="MAD7" s="231"/>
      <c r="MAE7" s="231"/>
      <c r="MAF7" s="231"/>
      <c r="MAG7" s="231"/>
      <c r="MAH7" s="231"/>
      <c r="MAI7" s="231"/>
      <c r="MAJ7" s="231"/>
      <c r="MAK7" s="231"/>
      <c r="MAL7" s="231"/>
      <c r="MAM7" s="231"/>
      <c r="MAN7" s="231"/>
      <c r="MAO7" s="231"/>
      <c r="MAP7" s="231"/>
      <c r="MAQ7" s="231"/>
      <c r="MAR7" s="231"/>
      <c r="MAS7" s="231"/>
      <c r="MAT7" s="231"/>
      <c r="MAU7" s="231"/>
      <c r="MAV7" s="231"/>
      <c r="MAW7" s="231"/>
      <c r="MAX7" s="231"/>
      <c r="MAY7" s="231"/>
      <c r="MAZ7" s="231"/>
      <c r="MBA7" s="231"/>
      <c r="MBB7" s="231"/>
      <c r="MBC7" s="231"/>
      <c r="MBD7" s="231"/>
      <c r="MBE7" s="231"/>
      <c r="MBF7" s="231"/>
      <c r="MBG7" s="231"/>
      <c r="MBH7" s="231"/>
      <c r="MBI7" s="231"/>
      <c r="MBJ7" s="231"/>
      <c r="MBK7" s="231"/>
      <c r="MBL7" s="231"/>
      <c r="MBM7" s="231"/>
      <c r="MBN7" s="231"/>
      <c r="MBO7" s="231"/>
      <c r="MBP7" s="231"/>
      <c r="MBQ7" s="231"/>
      <c r="MBR7" s="231"/>
      <c r="MBS7" s="231"/>
      <c r="MBT7" s="231"/>
      <c r="MBU7" s="231"/>
      <c r="MBV7" s="231"/>
      <c r="MBW7" s="231"/>
      <c r="MBX7" s="231"/>
      <c r="MBY7" s="231"/>
      <c r="MBZ7" s="231"/>
      <c r="MCA7" s="231"/>
      <c r="MCB7" s="231"/>
      <c r="MCC7" s="231"/>
      <c r="MCD7" s="231"/>
      <c r="MCE7" s="231"/>
      <c r="MCF7" s="231"/>
      <c r="MCG7" s="231"/>
      <c r="MCH7" s="231"/>
      <c r="MCI7" s="231"/>
      <c r="MCJ7" s="231"/>
      <c r="MCK7" s="231"/>
      <c r="MCL7" s="231"/>
      <c r="MCM7" s="231"/>
      <c r="MCN7" s="231"/>
      <c r="MCO7" s="231"/>
      <c r="MCP7" s="231"/>
      <c r="MCQ7" s="231"/>
      <c r="MCR7" s="231"/>
      <c r="MCS7" s="231"/>
      <c r="MCT7" s="231"/>
      <c r="MCU7" s="231"/>
      <c r="MCV7" s="231"/>
      <c r="MCW7" s="231"/>
      <c r="MCX7" s="231"/>
      <c r="MCY7" s="231"/>
      <c r="MCZ7" s="231"/>
      <c r="MDA7" s="231"/>
      <c r="MDB7" s="231"/>
      <c r="MDC7" s="231"/>
      <c r="MDD7" s="231"/>
      <c r="MDE7" s="231"/>
      <c r="MDF7" s="231"/>
      <c r="MDG7" s="231"/>
      <c r="MDH7" s="231"/>
      <c r="MDI7" s="231"/>
      <c r="MDJ7" s="231"/>
      <c r="MDK7" s="231"/>
      <c r="MDL7" s="231"/>
      <c r="MDM7" s="231"/>
      <c r="MDN7" s="231"/>
      <c r="MDO7" s="231"/>
      <c r="MDP7" s="231"/>
      <c r="MDQ7" s="231"/>
      <c r="MDR7" s="231"/>
      <c r="MDS7" s="231"/>
      <c r="MDT7" s="231"/>
      <c r="MDU7" s="231"/>
      <c r="MDV7" s="231"/>
      <c r="MDW7" s="231"/>
      <c r="MDX7" s="231"/>
      <c r="MDY7" s="231"/>
      <c r="MDZ7" s="231"/>
      <c r="MEA7" s="231"/>
      <c r="MEB7" s="231"/>
      <c r="MEC7" s="231"/>
      <c r="MED7" s="231"/>
      <c r="MEE7" s="231"/>
      <c r="MEF7" s="231"/>
      <c r="MEG7" s="231"/>
      <c r="MEH7" s="231"/>
      <c r="MEI7" s="231"/>
      <c r="MEJ7" s="231"/>
      <c r="MEK7" s="231"/>
      <c r="MEL7" s="231"/>
      <c r="MEM7" s="231"/>
      <c r="MEN7" s="231"/>
      <c r="MEO7" s="231"/>
      <c r="MEP7" s="231"/>
      <c r="MEQ7" s="231"/>
      <c r="MER7" s="231"/>
      <c r="MES7" s="231"/>
      <c r="MET7" s="231"/>
      <c r="MEU7" s="231"/>
      <c r="MEV7" s="231"/>
      <c r="MEW7" s="231"/>
      <c r="MEX7" s="231"/>
      <c r="MEY7" s="231"/>
      <c r="MEZ7" s="231"/>
      <c r="MFA7" s="231"/>
      <c r="MFB7" s="231"/>
      <c r="MFC7" s="231"/>
      <c r="MFD7" s="231"/>
      <c r="MFE7" s="231"/>
      <c r="MFF7" s="231"/>
      <c r="MFG7" s="231"/>
      <c r="MFH7" s="231"/>
      <c r="MFI7" s="231"/>
      <c r="MFJ7" s="231"/>
      <c r="MFK7" s="231"/>
      <c r="MFL7" s="231"/>
      <c r="MFM7" s="231"/>
      <c r="MFN7" s="231"/>
      <c r="MFO7" s="231"/>
      <c r="MFP7" s="231"/>
      <c r="MFQ7" s="231"/>
      <c r="MFR7" s="231"/>
      <c r="MFS7" s="231"/>
      <c r="MFT7" s="231"/>
      <c r="MFU7" s="231"/>
      <c r="MFV7" s="231"/>
      <c r="MFW7" s="231"/>
      <c r="MFX7" s="231"/>
      <c r="MFY7" s="231"/>
      <c r="MFZ7" s="231"/>
      <c r="MGA7" s="231"/>
      <c r="MGB7" s="231"/>
      <c r="MGC7" s="231"/>
      <c r="MGD7" s="231"/>
      <c r="MGE7" s="231"/>
      <c r="MGF7" s="231"/>
      <c r="MGG7" s="231"/>
      <c r="MGH7" s="231"/>
      <c r="MGI7" s="231"/>
      <c r="MGJ7" s="231"/>
      <c r="MGK7" s="231"/>
      <c r="MGL7" s="231"/>
      <c r="MGM7" s="231"/>
      <c r="MGN7" s="231"/>
      <c r="MGO7" s="231"/>
      <c r="MGP7" s="231"/>
      <c r="MGQ7" s="231"/>
      <c r="MGR7" s="231"/>
      <c r="MGS7" s="231"/>
      <c r="MGT7" s="231"/>
      <c r="MGU7" s="231"/>
      <c r="MGV7" s="231"/>
      <c r="MGW7" s="231"/>
      <c r="MGX7" s="231"/>
      <c r="MGY7" s="231"/>
      <c r="MGZ7" s="231"/>
      <c r="MHA7" s="231"/>
      <c r="MHB7" s="231"/>
      <c r="MHC7" s="231"/>
      <c r="MHD7" s="231"/>
      <c r="MHE7" s="231"/>
      <c r="MHF7" s="231"/>
      <c r="MHG7" s="231"/>
      <c r="MHH7" s="231"/>
      <c r="MHI7" s="231"/>
      <c r="MHJ7" s="231"/>
      <c r="MHK7" s="231"/>
      <c r="MHL7" s="231"/>
      <c r="MHM7" s="231"/>
      <c r="MHN7" s="231"/>
      <c r="MHO7" s="231"/>
      <c r="MHP7" s="231"/>
      <c r="MHQ7" s="231"/>
      <c r="MHR7" s="231"/>
      <c r="MHS7" s="231"/>
      <c r="MHT7" s="231"/>
      <c r="MHU7" s="231"/>
      <c r="MHV7" s="231"/>
      <c r="MHW7" s="231"/>
      <c r="MHX7" s="231"/>
      <c r="MHY7" s="231"/>
      <c r="MHZ7" s="231"/>
      <c r="MIA7" s="231"/>
      <c r="MIB7" s="231"/>
      <c r="MIC7" s="231"/>
      <c r="MID7" s="231"/>
      <c r="MIE7" s="231"/>
      <c r="MIF7" s="231"/>
      <c r="MIG7" s="231"/>
      <c r="MIH7" s="231"/>
      <c r="MII7" s="231"/>
      <c r="MIJ7" s="231"/>
      <c r="MIK7" s="231"/>
      <c r="MIL7" s="231"/>
      <c r="MIM7" s="231"/>
      <c r="MIN7" s="231"/>
      <c r="MIO7" s="231"/>
      <c r="MIP7" s="231"/>
      <c r="MIQ7" s="231"/>
      <c r="MIR7" s="231"/>
      <c r="MIS7" s="231"/>
      <c r="MIT7" s="231"/>
      <c r="MIU7" s="231"/>
      <c r="MIV7" s="231"/>
      <c r="MIW7" s="231"/>
      <c r="MIX7" s="231"/>
      <c r="MIY7" s="231"/>
      <c r="MIZ7" s="231"/>
      <c r="MJA7" s="231"/>
      <c r="MJB7" s="231"/>
      <c r="MJC7" s="231"/>
      <c r="MJD7" s="231"/>
      <c r="MJE7" s="231"/>
      <c r="MJF7" s="231"/>
      <c r="MJG7" s="231"/>
      <c r="MJH7" s="231"/>
      <c r="MJI7" s="231"/>
      <c r="MJJ7" s="231"/>
      <c r="MJK7" s="231"/>
      <c r="MJL7" s="231"/>
      <c r="MJM7" s="231"/>
      <c r="MJN7" s="231"/>
      <c r="MJO7" s="231"/>
      <c r="MJP7" s="231"/>
      <c r="MJQ7" s="231"/>
      <c r="MJR7" s="231"/>
      <c r="MJS7" s="231"/>
      <c r="MJT7" s="231"/>
      <c r="MJU7" s="231"/>
      <c r="MJV7" s="231"/>
      <c r="MJW7" s="231"/>
      <c r="MJX7" s="231"/>
      <c r="MJY7" s="231"/>
      <c r="MJZ7" s="231"/>
      <c r="MKA7" s="231"/>
      <c r="MKB7" s="231"/>
      <c r="MKC7" s="231"/>
      <c r="MKD7" s="231"/>
      <c r="MKE7" s="231"/>
      <c r="MKF7" s="231"/>
      <c r="MKG7" s="231"/>
      <c r="MKH7" s="231"/>
      <c r="MKI7" s="231"/>
      <c r="MKJ7" s="231"/>
      <c r="MKK7" s="231"/>
      <c r="MKL7" s="231"/>
      <c r="MKM7" s="231"/>
      <c r="MKN7" s="231"/>
      <c r="MKO7" s="231"/>
      <c r="MKP7" s="231"/>
      <c r="MKQ7" s="231"/>
      <c r="MKR7" s="231"/>
      <c r="MKS7" s="231"/>
      <c r="MKT7" s="231"/>
      <c r="MKU7" s="231"/>
      <c r="MKV7" s="231"/>
      <c r="MKW7" s="231"/>
      <c r="MKX7" s="231"/>
      <c r="MKY7" s="231"/>
      <c r="MKZ7" s="231"/>
      <c r="MLA7" s="231"/>
      <c r="MLB7" s="231"/>
      <c r="MLC7" s="231"/>
      <c r="MLD7" s="231"/>
      <c r="MLE7" s="231"/>
      <c r="MLF7" s="231"/>
      <c r="MLG7" s="231"/>
      <c r="MLH7" s="231"/>
      <c r="MLI7" s="231"/>
      <c r="MLJ7" s="231"/>
      <c r="MLK7" s="231"/>
      <c r="MLL7" s="231"/>
      <c r="MLM7" s="231"/>
      <c r="MLN7" s="231"/>
      <c r="MLO7" s="231"/>
      <c r="MLP7" s="231"/>
      <c r="MLQ7" s="231"/>
      <c r="MLR7" s="231"/>
      <c r="MLS7" s="231"/>
      <c r="MLT7" s="231"/>
      <c r="MLU7" s="231"/>
      <c r="MLV7" s="231"/>
      <c r="MLW7" s="231"/>
      <c r="MLX7" s="231"/>
      <c r="MLY7" s="231"/>
      <c r="MLZ7" s="231"/>
      <c r="MMA7" s="231"/>
      <c r="MMB7" s="231"/>
      <c r="MMC7" s="231"/>
      <c r="MMD7" s="231"/>
      <c r="MME7" s="231"/>
      <c r="MMF7" s="231"/>
      <c r="MMG7" s="231"/>
      <c r="MMH7" s="231"/>
      <c r="MMI7" s="231"/>
      <c r="MMJ7" s="231"/>
      <c r="MMK7" s="231"/>
      <c r="MML7" s="231"/>
      <c r="MMM7" s="231"/>
      <c r="MMN7" s="231"/>
      <c r="MMO7" s="231"/>
      <c r="MMP7" s="231"/>
      <c r="MMQ7" s="231"/>
      <c r="MMR7" s="231"/>
      <c r="MMS7" s="231"/>
      <c r="MMT7" s="231"/>
      <c r="MMU7" s="231"/>
      <c r="MMV7" s="231"/>
      <c r="MMW7" s="231"/>
      <c r="MMX7" s="231"/>
      <c r="MMY7" s="231"/>
      <c r="MMZ7" s="231"/>
      <c r="MNA7" s="231"/>
      <c r="MNB7" s="231"/>
      <c r="MNC7" s="231"/>
      <c r="MND7" s="231"/>
      <c r="MNE7" s="231"/>
      <c r="MNF7" s="231"/>
      <c r="MNG7" s="231"/>
      <c r="MNH7" s="231"/>
      <c r="MNI7" s="231"/>
      <c r="MNJ7" s="231"/>
      <c r="MNK7" s="231"/>
      <c r="MNL7" s="231"/>
      <c r="MNM7" s="231"/>
      <c r="MNN7" s="231"/>
      <c r="MNO7" s="231"/>
      <c r="MNP7" s="231"/>
      <c r="MNQ7" s="231"/>
      <c r="MNR7" s="231"/>
      <c r="MNS7" s="231"/>
      <c r="MNT7" s="231"/>
      <c r="MNU7" s="231"/>
      <c r="MNV7" s="231"/>
      <c r="MNW7" s="231"/>
      <c r="MNX7" s="231"/>
      <c r="MNY7" s="231"/>
      <c r="MNZ7" s="231"/>
      <c r="MOA7" s="231"/>
      <c r="MOB7" s="231"/>
      <c r="MOC7" s="231"/>
      <c r="MOD7" s="231"/>
      <c r="MOE7" s="231"/>
      <c r="MOF7" s="231"/>
      <c r="MOG7" s="231"/>
      <c r="MOH7" s="231"/>
      <c r="MOI7" s="231"/>
      <c r="MOJ7" s="231"/>
      <c r="MOK7" s="231"/>
      <c r="MOL7" s="231"/>
      <c r="MOM7" s="231"/>
      <c r="MON7" s="231"/>
      <c r="MOO7" s="231"/>
      <c r="MOP7" s="231"/>
      <c r="MOQ7" s="231"/>
      <c r="MOR7" s="231"/>
      <c r="MOS7" s="231"/>
      <c r="MOT7" s="231"/>
      <c r="MOU7" s="231"/>
      <c r="MOV7" s="231"/>
      <c r="MOW7" s="231"/>
      <c r="MOX7" s="231"/>
      <c r="MOY7" s="231"/>
      <c r="MOZ7" s="231"/>
      <c r="MPA7" s="231"/>
      <c r="MPB7" s="231"/>
      <c r="MPC7" s="231"/>
      <c r="MPD7" s="231"/>
      <c r="MPE7" s="231"/>
      <c r="MPF7" s="231"/>
      <c r="MPG7" s="231"/>
      <c r="MPH7" s="231"/>
      <c r="MPI7" s="231"/>
      <c r="MPJ7" s="231"/>
      <c r="MPK7" s="231"/>
      <c r="MPL7" s="231"/>
      <c r="MPM7" s="231"/>
      <c r="MPN7" s="231"/>
      <c r="MPO7" s="231"/>
      <c r="MPP7" s="231"/>
      <c r="MPQ7" s="231"/>
      <c r="MPR7" s="231"/>
      <c r="MPS7" s="231"/>
      <c r="MPT7" s="231"/>
      <c r="MPU7" s="231"/>
      <c r="MPV7" s="231"/>
      <c r="MPW7" s="231"/>
      <c r="MPX7" s="231"/>
      <c r="MPY7" s="231"/>
      <c r="MPZ7" s="231"/>
      <c r="MQA7" s="231"/>
      <c r="MQB7" s="231"/>
      <c r="MQC7" s="231"/>
      <c r="MQD7" s="231"/>
      <c r="MQE7" s="231"/>
      <c r="MQF7" s="231"/>
      <c r="MQG7" s="231"/>
      <c r="MQH7" s="231"/>
      <c r="MQI7" s="231"/>
      <c r="MQJ7" s="231"/>
      <c r="MQK7" s="231"/>
      <c r="MQL7" s="231"/>
      <c r="MQM7" s="231"/>
      <c r="MQN7" s="231"/>
      <c r="MQO7" s="231"/>
      <c r="MQP7" s="231"/>
      <c r="MQQ7" s="231"/>
      <c r="MQR7" s="231"/>
      <c r="MQS7" s="231"/>
      <c r="MQT7" s="231"/>
      <c r="MQU7" s="231"/>
      <c r="MQV7" s="231"/>
      <c r="MQW7" s="231"/>
      <c r="MQX7" s="231"/>
      <c r="MQY7" s="231"/>
      <c r="MQZ7" s="231"/>
      <c r="MRA7" s="231"/>
      <c r="MRB7" s="231"/>
      <c r="MRC7" s="231"/>
      <c r="MRD7" s="231"/>
      <c r="MRE7" s="231"/>
      <c r="MRF7" s="231"/>
      <c r="MRG7" s="231"/>
      <c r="MRH7" s="231"/>
      <c r="MRI7" s="231"/>
      <c r="MRJ7" s="231"/>
      <c r="MRK7" s="231"/>
      <c r="MRL7" s="231"/>
      <c r="MRM7" s="231"/>
      <c r="MRN7" s="231"/>
      <c r="MRO7" s="231"/>
      <c r="MRP7" s="231"/>
      <c r="MRQ7" s="231"/>
      <c r="MRR7" s="231"/>
      <c r="MRS7" s="231"/>
      <c r="MRT7" s="231"/>
      <c r="MRU7" s="231"/>
      <c r="MRV7" s="231"/>
      <c r="MRW7" s="231"/>
      <c r="MRX7" s="231"/>
      <c r="MRY7" s="231"/>
      <c r="MRZ7" s="231"/>
      <c r="MSA7" s="231"/>
      <c r="MSB7" s="231"/>
      <c r="MSC7" s="231"/>
      <c r="MSD7" s="231"/>
      <c r="MSE7" s="231"/>
      <c r="MSF7" s="231"/>
      <c r="MSG7" s="231"/>
      <c r="MSH7" s="231"/>
      <c r="MSI7" s="231"/>
      <c r="MSJ7" s="231"/>
      <c r="MSK7" s="231"/>
      <c r="MSL7" s="231"/>
      <c r="MSM7" s="231"/>
      <c r="MSN7" s="231"/>
      <c r="MSO7" s="231"/>
      <c r="MSP7" s="231"/>
      <c r="MSQ7" s="231"/>
      <c r="MSR7" s="231"/>
      <c r="MSS7" s="231"/>
      <c r="MST7" s="231"/>
      <c r="MSU7" s="231"/>
      <c r="MSV7" s="231"/>
      <c r="MSW7" s="231"/>
      <c r="MSX7" s="231"/>
      <c r="MSY7" s="231"/>
      <c r="MSZ7" s="231"/>
      <c r="MTA7" s="231"/>
      <c r="MTB7" s="231"/>
      <c r="MTC7" s="231"/>
      <c r="MTD7" s="231"/>
      <c r="MTE7" s="231"/>
      <c r="MTF7" s="231"/>
      <c r="MTG7" s="231"/>
      <c r="MTH7" s="231"/>
      <c r="MTI7" s="231"/>
      <c r="MTJ7" s="231"/>
      <c r="MTK7" s="231"/>
      <c r="MTL7" s="231"/>
      <c r="MTM7" s="231"/>
      <c r="MTN7" s="231"/>
      <c r="MTO7" s="231"/>
      <c r="MTP7" s="231"/>
      <c r="MTQ7" s="231"/>
      <c r="MTR7" s="231"/>
      <c r="MTS7" s="231"/>
      <c r="MTT7" s="231"/>
      <c r="MTU7" s="231"/>
      <c r="MTV7" s="231"/>
      <c r="MTW7" s="231"/>
      <c r="MTX7" s="231"/>
      <c r="MTY7" s="231"/>
      <c r="MTZ7" s="231"/>
      <c r="MUA7" s="231"/>
      <c r="MUB7" s="231"/>
      <c r="MUC7" s="231"/>
      <c r="MUD7" s="231"/>
      <c r="MUE7" s="231"/>
      <c r="MUF7" s="231"/>
      <c r="MUG7" s="231"/>
      <c r="MUH7" s="231"/>
      <c r="MUI7" s="231"/>
      <c r="MUJ7" s="231"/>
      <c r="MUK7" s="231"/>
      <c r="MUL7" s="231"/>
      <c r="MUM7" s="231"/>
      <c r="MUN7" s="231"/>
      <c r="MUO7" s="231"/>
      <c r="MUP7" s="231"/>
      <c r="MUQ7" s="231"/>
      <c r="MUR7" s="231"/>
      <c r="MUS7" s="231"/>
      <c r="MUT7" s="231"/>
      <c r="MUU7" s="231"/>
      <c r="MUV7" s="231"/>
      <c r="MUW7" s="231"/>
      <c r="MUX7" s="231"/>
      <c r="MUY7" s="231"/>
      <c r="MUZ7" s="231"/>
      <c r="MVA7" s="231"/>
      <c r="MVB7" s="231"/>
      <c r="MVC7" s="231"/>
      <c r="MVD7" s="231"/>
      <c r="MVE7" s="231"/>
      <c r="MVF7" s="231"/>
      <c r="MVG7" s="231"/>
      <c r="MVH7" s="231"/>
      <c r="MVI7" s="231"/>
      <c r="MVJ7" s="231"/>
      <c r="MVK7" s="231"/>
      <c r="MVL7" s="231"/>
      <c r="MVM7" s="231"/>
      <c r="MVN7" s="231"/>
      <c r="MVO7" s="231"/>
      <c r="MVP7" s="231"/>
      <c r="MVQ7" s="231"/>
      <c r="MVR7" s="231"/>
      <c r="MVS7" s="231"/>
      <c r="MVT7" s="231"/>
      <c r="MVU7" s="231"/>
      <c r="MVV7" s="231"/>
      <c r="MVW7" s="231"/>
      <c r="MVX7" s="231"/>
      <c r="MVY7" s="231"/>
      <c r="MVZ7" s="231"/>
      <c r="MWA7" s="231"/>
      <c r="MWB7" s="231"/>
      <c r="MWC7" s="231"/>
      <c r="MWD7" s="231"/>
      <c r="MWE7" s="231"/>
      <c r="MWF7" s="231"/>
      <c r="MWG7" s="231"/>
      <c r="MWH7" s="231"/>
      <c r="MWI7" s="231"/>
      <c r="MWJ7" s="231"/>
      <c r="MWK7" s="231"/>
      <c r="MWL7" s="231"/>
      <c r="MWM7" s="231"/>
      <c r="MWN7" s="231"/>
      <c r="MWO7" s="231"/>
      <c r="MWP7" s="231"/>
      <c r="MWQ7" s="231"/>
      <c r="MWR7" s="231"/>
      <c r="MWS7" s="231"/>
      <c r="MWT7" s="231"/>
      <c r="MWU7" s="231"/>
      <c r="MWV7" s="231"/>
      <c r="MWW7" s="231"/>
      <c r="MWX7" s="231"/>
      <c r="MWY7" s="231"/>
      <c r="MWZ7" s="231"/>
      <c r="MXA7" s="231"/>
      <c r="MXB7" s="231"/>
      <c r="MXC7" s="231"/>
      <c r="MXD7" s="231"/>
      <c r="MXE7" s="231"/>
      <c r="MXF7" s="231"/>
      <c r="MXG7" s="231"/>
      <c r="MXH7" s="231"/>
      <c r="MXI7" s="231"/>
      <c r="MXJ7" s="231"/>
      <c r="MXK7" s="231"/>
      <c r="MXL7" s="231"/>
      <c r="MXM7" s="231"/>
      <c r="MXN7" s="231"/>
      <c r="MXO7" s="231"/>
      <c r="MXP7" s="231"/>
      <c r="MXQ7" s="231"/>
      <c r="MXR7" s="231"/>
      <c r="MXS7" s="231"/>
      <c r="MXT7" s="231"/>
      <c r="MXU7" s="231"/>
      <c r="MXV7" s="231"/>
      <c r="MXW7" s="231"/>
      <c r="MXX7" s="231"/>
      <c r="MXY7" s="231"/>
      <c r="MXZ7" s="231"/>
      <c r="MYA7" s="231"/>
      <c r="MYB7" s="231"/>
      <c r="MYC7" s="231"/>
      <c r="MYD7" s="231"/>
      <c r="MYE7" s="231"/>
      <c r="MYF7" s="231"/>
      <c r="MYG7" s="231"/>
      <c r="MYH7" s="231"/>
      <c r="MYI7" s="231"/>
      <c r="MYJ7" s="231"/>
      <c r="MYK7" s="231"/>
      <c r="MYL7" s="231"/>
      <c r="MYM7" s="231"/>
      <c r="MYN7" s="231"/>
      <c r="MYO7" s="231"/>
      <c r="MYP7" s="231"/>
      <c r="MYQ7" s="231"/>
      <c r="MYR7" s="231"/>
      <c r="MYS7" s="231"/>
      <c r="MYT7" s="231"/>
      <c r="MYU7" s="231"/>
      <c r="MYV7" s="231"/>
      <c r="MYW7" s="231"/>
      <c r="MYX7" s="231"/>
      <c r="MYY7" s="231"/>
      <c r="MYZ7" s="231"/>
      <c r="MZA7" s="231"/>
      <c r="MZB7" s="231"/>
      <c r="MZC7" s="231"/>
      <c r="MZD7" s="231"/>
      <c r="MZE7" s="231"/>
      <c r="MZF7" s="231"/>
      <c r="MZG7" s="231"/>
      <c r="MZH7" s="231"/>
      <c r="MZI7" s="231"/>
      <c r="MZJ7" s="231"/>
      <c r="MZK7" s="231"/>
      <c r="MZL7" s="231"/>
      <c r="MZM7" s="231"/>
      <c r="MZN7" s="231"/>
      <c r="MZO7" s="231"/>
      <c r="MZP7" s="231"/>
      <c r="MZQ7" s="231"/>
      <c r="MZR7" s="231"/>
      <c r="MZS7" s="231"/>
      <c r="MZT7" s="231"/>
      <c r="MZU7" s="231"/>
      <c r="MZV7" s="231"/>
      <c r="MZW7" s="231"/>
      <c r="MZX7" s="231"/>
      <c r="MZY7" s="231"/>
      <c r="MZZ7" s="231"/>
      <c r="NAA7" s="231"/>
      <c r="NAB7" s="231"/>
      <c r="NAC7" s="231"/>
      <c r="NAD7" s="231"/>
      <c r="NAE7" s="231"/>
      <c r="NAF7" s="231"/>
      <c r="NAG7" s="231"/>
      <c r="NAH7" s="231"/>
      <c r="NAI7" s="231"/>
      <c r="NAJ7" s="231"/>
      <c r="NAK7" s="231"/>
      <c r="NAL7" s="231"/>
      <c r="NAM7" s="231"/>
      <c r="NAN7" s="231"/>
      <c r="NAO7" s="231"/>
      <c r="NAP7" s="231"/>
      <c r="NAQ7" s="231"/>
      <c r="NAR7" s="231"/>
      <c r="NAS7" s="231"/>
      <c r="NAT7" s="231"/>
      <c r="NAU7" s="231"/>
      <c r="NAV7" s="231"/>
      <c r="NAW7" s="231"/>
      <c r="NAX7" s="231"/>
      <c r="NAY7" s="231"/>
      <c r="NAZ7" s="231"/>
      <c r="NBA7" s="231"/>
      <c r="NBB7" s="231"/>
      <c r="NBC7" s="231"/>
      <c r="NBD7" s="231"/>
      <c r="NBE7" s="231"/>
      <c r="NBF7" s="231"/>
      <c r="NBG7" s="231"/>
      <c r="NBH7" s="231"/>
      <c r="NBI7" s="231"/>
      <c r="NBJ7" s="231"/>
      <c r="NBK7" s="231"/>
      <c r="NBL7" s="231"/>
      <c r="NBM7" s="231"/>
      <c r="NBN7" s="231"/>
      <c r="NBO7" s="231"/>
      <c r="NBP7" s="231"/>
      <c r="NBQ7" s="231"/>
      <c r="NBR7" s="231"/>
      <c r="NBS7" s="231"/>
      <c r="NBT7" s="231"/>
      <c r="NBU7" s="231"/>
      <c r="NBV7" s="231"/>
      <c r="NBW7" s="231"/>
      <c r="NBX7" s="231"/>
      <c r="NBY7" s="231"/>
      <c r="NBZ7" s="231"/>
      <c r="NCA7" s="231"/>
      <c r="NCB7" s="231"/>
      <c r="NCC7" s="231"/>
      <c r="NCD7" s="231"/>
      <c r="NCE7" s="231"/>
      <c r="NCF7" s="231"/>
      <c r="NCG7" s="231"/>
      <c r="NCH7" s="231"/>
      <c r="NCI7" s="231"/>
      <c r="NCJ7" s="231"/>
      <c r="NCK7" s="231"/>
      <c r="NCL7" s="231"/>
      <c r="NCM7" s="231"/>
      <c r="NCN7" s="231"/>
      <c r="NCO7" s="231"/>
      <c r="NCP7" s="231"/>
      <c r="NCQ7" s="231"/>
      <c r="NCR7" s="231"/>
      <c r="NCS7" s="231"/>
      <c r="NCT7" s="231"/>
      <c r="NCU7" s="231"/>
      <c r="NCV7" s="231"/>
      <c r="NCW7" s="231"/>
      <c r="NCX7" s="231"/>
      <c r="NCY7" s="231"/>
      <c r="NCZ7" s="231"/>
      <c r="NDA7" s="231"/>
      <c r="NDB7" s="231"/>
      <c r="NDC7" s="231"/>
      <c r="NDD7" s="231"/>
      <c r="NDE7" s="231"/>
      <c r="NDF7" s="231"/>
      <c r="NDG7" s="231"/>
      <c r="NDH7" s="231"/>
      <c r="NDI7" s="231"/>
      <c r="NDJ7" s="231"/>
      <c r="NDK7" s="231"/>
      <c r="NDL7" s="231"/>
      <c r="NDM7" s="231"/>
      <c r="NDN7" s="231"/>
      <c r="NDO7" s="231"/>
      <c r="NDP7" s="231"/>
      <c r="NDQ7" s="231"/>
      <c r="NDR7" s="231"/>
      <c r="NDS7" s="231"/>
      <c r="NDT7" s="231"/>
      <c r="NDU7" s="231"/>
      <c r="NDV7" s="231"/>
      <c r="NDW7" s="231"/>
      <c r="NDX7" s="231"/>
      <c r="NDY7" s="231"/>
      <c r="NDZ7" s="231"/>
      <c r="NEA7" s="231"/>
      <c r="NEB7" s="231"/>
      <c r="NEC7" s="231"/>
      <c r="NED7" s="231"/>
      <c r="NEE7" s="231"/>
      <c r="NEF7" s="231"/>
      <c r="NEG7" s="231"/>
      <c r="NEH7" s="231"/>
      <c r="NEI7" s="231"/>
      <c r="NEJ7" s="231"/>
      <c r="NEK7" s="231"/>
      <c r="NEL7" s="231"/>
      <c r="NEM7" s="231"/>
      <c r="NEN7" s="231"/>
      <c r="NEO7" s="231"/>
      <c r="NEP7" s="231"/>
      <c r="NEQ7" s="231"/>
      <c r="NER7" s="231"/>
      <c r="NES7" s="231"/>
      <c r="NET7" s="231"/>
      <c r="NEU7" s="231"/>
      <c r="NEV7" s="231"/>
      <c r="NEW7" s="231"/>
      <c r="NEX7" s="231"/>
      <c r="NEY7" s="231"/>
      <c r="NEZ7" s="231"/>
      <c r="NFA7" s="231"/>
      <c r="NFB7" s="231"/>
      <c r="NFC7" s="231"/>
      <c r="NFD7" s="231"/>
      <c r="NFE7" s="231"/>
      <c r="NFF7" s="231"/>
      <c r="NFG7" s="231"/>
      <c r="NFH7" s="231"/>
      <c r="NFI7" s="231"/>
      <c r="NFJ7" s="231"/>
      <c r="NFK7" s="231"/>
      <c r="NFL7" s="231"/>
      <c r="NFM7" s="231"/>
      <c r="NFN7" s="231"/>
      <c r="NFO7" s="231"/>
      <c r="NFP7" s="231"/>
      <c r="NFQ7" s="231"/>
      <c r="NFR7" s="231"/>
      <c r="NFS7" s="231"/>
      <c r="NFT7" s="231"/>
      <c r="NFU7" s="231"/>
      <c r="NFV7" s="231"/>
      <c r="NFW7" s="231"/>
      <c r="NFX7" s="231"/>
      <c r="NFY7" s="231"/>
      <c r="NFZ7" s="231"/>
      <c r="NGA7" s="231"/>
      <c r="NGB7" s="231"/>
      <c r="NGC7" s="231"/>
      <c r="NGD7" s="231"/>
      <c r="NGE7" s="231"/>
      <c r="NGF7" s="231"/>
      <c r="NGG7" s="231"/>
      <c r="NGH7" s="231"/>
      <c r="NGI7" s="231"/>
      <c r="NGJ7" s="231"/>
      <c r="NGK7" s="231"/>
      <c r="NGL7" s="231"/>
      <c r="NGM7" s="231"/>
      <c r="NGN7" s="231"/>
      <c r="NGO7" s="231"/>
      <c r="NGP7" s="231"/>
      <c r="NGQ7" s="231"/>
      <c r="NGR7" s="231"/>
      <c r="NGS7" s="231"/>
      <c r="NGT7" s="231"/>
      <c r="NGU7" s="231"/>
      <c r="NGV7" s="231"/>
      <c r="NGW7" s="231"/>
      <c r="NGX7" s="231"/>
      <c r="NGY7" s="231"/>
      <c r="NGZ7" s="231"/>
      <c r="NHA7" s="231"/>
      <c r="NHB7" s="231"/>
      <c r="NHC7" s="231"/>
      <c r="NHD7" s="231"/>
      <c r="NHE7" s="231"/>
      <c r="NHF7" s="231"/>
      <c r="NHG7" s="231"/>
      <c r="NHH7" s="231"/>
      <c r="NHI7" s="231"/>
      <c r="NHJ7" s="231"/>
      <c r="NHK7" s="231"/>
      <c r="NHL7" s="231"/>
      <c r="NHM7" s="231"/>
      <c r="NHN7" s="231"/>
      <c r="NHO7" s="231"/>
      <c r="NHP7" s="231"/>
      <c r="NHQ7" s="231"/>
      <c r="NHR7" s="231"/>
      <c r="NHS7" s="231"/>
      <c r="NHT7" s="231"/>
      <c r="NHU7" s="231"/>
      <c r="NHV7" s="231"/>
      <c r="NHW7" s="231"/>
      <c r="NHX7" s="231"/>
      <c r="NHY7" s="231"/>
      <c r="NHZ7" s="231"/>
      <c r="NIA7" s="231"/>
      <c r="NIB7" s="231"/>
      <c r="NIC7" s="231"/>
      <c r="NID7" s="231"/>
      <c r="NIE7" s="231"/>
      <c r="NIF7" s="231"/>
      <c r="NIG7" s="231"/>
      <c r="NIH7" s="231"/>
      <c r="NII7" s="231"/>
      <c r="NIJ7" s="231"/>
      <c r="NIK7" s="231"/>
      <c r="NIL7" s="231"/>
      <c r="NIM7" s="231"/>
      <c r="NIN7" s="231"/>
      <c r="NIO7" s="231"/>
      <c r="NIP7" s="231"/>
      <c r="NIQ7" s="231"/>
      <c r="NIR7" s="231"/>
      <c r="NIS7" s="231"/>
      <c r="NIT7" s="231"/>
      <c r="NIU7" s="231"/>
      <c r="NIV7" s="231"/>
      <c r="NIW7" s="231"/>
      <c r="NIX7" s="231"/>
      <c r="NIY7" s="231"/>
      <c r="NIZ7" s="231"/>
      <c r="NJA7" s="231"/>
      <c r="NJB7" s="231"/>
      <c r="NJC7" s="231"/>
      <c r="NJD7" s="231"/>
      <c r="NJE7" s="231"/>
      <c r="NJF7" s="231"/>
      <c r="NJG7" s="231"/>
      <c r="NJH7" s="231"/>
      <c r="NJI7" s="231"/>
      <c r="NJJ7" s="231"/>
      <c r="NJK7" s="231"/>
      <c r="NJL7" s="231"/>
      <c r="NJM7" s="231"/>
      <c r="NJN7" s="231"/>
      <c r="NJO7" s="231"/>
      <c r="NJP7" s="231"/>
      <c r="NJQ7" s="231"/>
      <c r="NJR7" s="231"/>
      <c r="NJS7" s="231"/>
      <c r="NJT7" s="231"/>
      <c r="NJU7" s="231"/>
      <c r="NJV7" s="231"/>
      <c r="NJW7" s="231"/>
      <c r="NJX7" s="231"/>
      <c r="NJY7" s="231"/>
      <c r="NJZ7" s="231"/>
      <c r="NKA7" s="231"/>
      <c r="NKB7" s="231"/>
      <c r="NKC7" s="231"/>
      <c r="NKD7" s="231"/>
      <c r="NKE7" s="231"/>
      <c r="NKF7" s="231"/>
      <c r="NKG7" s="231"/>
      <c r="NKH7" s="231"/>
      <c r="NKI7" s="231"/>
      <c r="NKJ7" s="231"/>
      <c r="NKK7" s="231"/>
      <c r="NKL7" s="231"/>
      <c r="NKM7" s="231"/>
      <c r="NKN7" s="231"/>
      <c r="NKO7" s="231"/>
      <c r="NKP7" s="231"/>
      <c r="NKQ7" s="231"/>
      <c r="NKR7" s="231"/>
      <c r="NKS7" s="231"/>
      <c r="NKT7" s="231"/>
      <c r="NKU7" s="231"/>
      <c r="NKV7" s="231"/>
      <c r="NKW7" s="231"/>
      <c r="NKX7" s="231"/>
      <c r="NKY7" s="231"/>
      <c r="NKZ7" s="231"/>
      <c r="NLA7" s="231"/>
      <c r="NLB7" s="231"/>
      <c r="NLC7" s="231"/>
      <c r="NLD7" s="231"/>
      <c r="NLE7" s="231"/>
      <c r="NLF7" s="231"/>
      <c r="NLG7" s="231"/>
      <c r="NLH7" s="231"/>
      <c r="NLI7" s="231"/>
      <c r="NLJ7" s="231"/>
      <c r="NLK7" s="231"/>
      <c r="NLL7" s="231"/>
      <c r="NLM7" s="231"/>
      <c r="NLN7" s="231"/>
      <c r="NLO7" s="231"/>
      <c r="NLP7" s="231"/>
      <c r="NLQ7" s="231"/>
      <c r="NLR7" s="231"/>
      <c r="NLS7" s="231"/>
      <c r="NLT7" s="231"/>
      <c r="NLU7" s="231"/>
      <c r="NLV7" s="231"/>
      <c r="NLW7" s="231"/>
      <c r="NLX7" s="231"/>
      <c r="NLY7" s="231"/>
      <c r="NLZ7" s="231"/>
      <c r="NMA7" s="231"/>
      <c r="NMB7" s="231"/>
      <c r="NMC7" s="231"/>
      <c r="NMD7" s="231"/>
      <c r="NME7" s="231"/>
      <c r="NMF7" s="231"/>
      <c r="NMG7" s="231"/>
      <c r="NMH7" s="231"/>
      <c r="NMI7" s="231"/>
      <c r="NMJ7" s="231"/>
      <c r="NMK7" s="231"/>
      <c r="NML7" s="231"/>
      <c r="NMM7" s="231"/>
      <c r="NMN7" s="231"/>
      <c r="NMO7" s="231"/>
      <c r="NMP7" s="231"/>
      <c r="NMQ7" s="231"/>
      <c r="NMR7" s="231"/>
      <c r="NMS7" s="231"/>
      <c r="NMT7" s="231"/>
      <c r="NMU7" s="231"/>
      <c r="NMV7" s="231"/>
      <c r="NMW7" s="231"/>
      <c r="NMX7" s="231"/>
      <c r="NMY7" s="231"/>
      <c r="NMZ7" s="231"/>
      <c r="NNA7" s="231"/>
      <c r="NNB7" s="231"/>
      <c r="NNC7" s="231"/>
      <c r="NND7" s="231"/>
      <c r="NNE7" s="231"/>
      <c r="NNF7" s="231"/>
      <c r="NNG7" s="231"/>
      <c r="NNH7" s="231"/>
      <c r="NNI7" s="231"/>
      <c r="NNJ7" s="231"/>
      <c r="NNK7" s="231"/>
      <c r="NNL7" s="231"/>
      <c r="NNM7" s="231"/>
      <c r="NNN7" s="231"/>
      <c r="NNO7" s="231"/>
      <c r="NNP7" s="231"/>
      <c r="NNQ7" s="231"/>
      <c r="NNR7" s="231"/>
      <c r="NNS7" s="231"/>
      <c r="NNT7" s="231"/>
      <c r="NNU7" s="231"/>
      <c r="NNV7" s="231"/>
      <c r="NNW7" s="231"/>
      <c r="NNX7" s="231"/>
      <c r="NNY7" s="231"/>
      <c r="NNZ7" s="231"/>
      <c r="NOA7" s="231"/>
      <c r="NOB7" s="231"/>
      <c r="NOC7" s="231"/>
      <c r="NOD7" s="231"/>
      <c r="NOE7" s="231"/>
      <c r="NOF7" s="231"/>
      <c r="NOG7" s="231"/>
      <c r="NOH7" s="231"/>
      <c r="NOI7" s="231"/>
      <c r="NOJ7" s="231"/>
      <c r="NOK7" s="231"/>
      <c r="NOL7" s="231"/>
      <c r="NOM7" s="231"/>
      <c r="NON7" s="231"/>
      <c r="NOO7" s="231"/>
      <c r="NOP7" s="231"/>
      <c r="NOQ7" s="231"/>
      <c r="NOR7" s="231"/>
      <c r="NOS7" s="231"/>
      <c r="NOT7" s="231"/>
      <c r="NOU7" s="231"/>
      <c r="NOV7" s="231"/>
      <c r="NOW7" s="231"/>
      <c r="NOX7" s="231"/>
      <c r="NOY7" s="231"/>
      <c r="NOZ7" s="231"/>
      <c r="NPA7" s="231"/>
      <c r="NPB7" s="231"/>
      <c r="NPC7" s="231"/>
      <c r="NPD7" s="231"/>
      <c r="NPE7" s="231"/>
      <c r="NPF7" s="231"/>
      <c r="NPG7" s="231"/>
      <c r="NPH7" s="231"/>
      <c r="NPI7" s="231"/>
      <c r="NPJ7" s="231"/>
      <c r="NPK7" s="231"/>
      <c r="NPL7" s="231"/>
      <c r="NPM7" s="231"/>
      <c r="NPN7" s="231"/>
      <c r="NPO7" s="231"/>
      <c r="NPP7" s="231"/>
      <c r="NPQ7" s="231"/>
      <c r="NPR7" s="231"/>
      <c r="NPS7" s="231"/>
      <c r="NPT7" s="231"/>
      <c r="NPU7" s="231"/>
      <c r="NPV7" s="231"/>
      <c r="NPW7" s="231"/>
      <c r="NPX7" s="231"/>
      <c r="NPY7" s="231"/>
      <c r="NPZ7" s="231"/>
      <c r="NQA7" s="231"/>
      <c r="NQB7" s="231"/>
      <c r="NQC7" s="231"/>
      <c r="NQD7" s="231"/>
      <c r="NQE7" s="231"/>
      <c r="NQF7" s="231"/>
      <c r="NQG7" s="231"/>
      <c r="NQH7" s="231"/>
      <c r="NQI7" s="231"/>
      <c r="NQJ7" s="231"/>
      <c r="NQK7" s="231"/>
      <c r="NQL7" s="231"/>
      <c r="NQM7" s="231"/>
      <c r="NQN7" s="231"/>
      <c r="NQO7" s="231"/>
      <c r="NQP7" s="231"/>
      <c r="NQQ7" s="231"/>
      <c r="NQR7" s="231"/>
      <c r="NQS7" s="231"/>
      <c r="NQT7" s="231"/>
      <c r="NQU7" s="231"/>
      <c r="NQV7" s="231"/>
      <c r="NQW7" s="231"/>
      <c r="NQX7" s="231"/>
      <c r="NQY7" s="231"/>
      <c r="NQZ7" s="231"/>
      <c r="NRA7" s="231"/>
      <c r="NRB7" s="231"/>
      <c r="NRC7" s="231"/>
      <c r="NRD7" s="231"/>
      <c r="NRE7" s="231"/>
      <c r="NRF7" s="231"/>
      <c r="NRG7" s="231"/>
      <c r="NRH7" s="231"/>
      <c r="NRI7" s="231"/>
      <c r="NRJ7" s="231"/>
      <c r="NRK7" s="231"/>
      <c r="NRL7" s="231"/>
      <c r="NRM7" s="231"/>
      <c r="NRN7" s="231"/>
      <c r="NRO7" s="231"/>
      <c r="NRP7" s="231"/>
      <c r="NRQ7" s="231"/>
      <c r="NRR7" s="231"/>
      <c r="NRS7" s="231"/>
      <c r="NRT7" s="231"/>
      <c r="NRU7" s="231"/>
      <c r="NRV7" s="231"/>
      <c r="NRW7" s="231"/>
      <c r="NRX7" s="231"/>
      <c r="NRY7" s="231"/>
      <c r="NRZ7" s="231"/>
      <c r="NSA7" s="231"/>
      <c r="NSB7" s="231"/>
      <c r="NSC7" s="231"/>
      <c r="NSD7" s="231"/>
      <c r="NSE7" s="231"/>
      <c r="NSF7" s="231"/>
      <c r="NSG7" s="231"/>
      <c r="NSH7" s="231"/>
      <c r="NSI7" s="231"/>
      <c r="NSJ7" s="231"/>
      <c r="NSK7" s="231"/>
      <c r="NSL7" s="231"/>
      <c r="NSM7" s="231"/>
      <c r="NSN7" s="231"/>
      <c r="NSO7" s="231"/>
      <c r="NSP7" s="231"/>
      <c r="NSQ7" s="231"/>
      <c r="NSR7" s="231"/>
      <c r="NSS7" s="231"/>
      <c r="NST7" s="231"/>
      <c r="NSU7" s="231"/>
      <c r="NSV7" s="231"/>
      <c r="NSW7" s="231"/>
      <c r="NSX7" s="231"/>
      <c r="NSY7" s="231"/>
      <c r="NSZ7" s="231"/>
      <c r="NTA7" s="231"/>
      <c r="NTB7" s="231"/>
      <c r="NTC7" s="231"/>
      <c r="NTD7" s="231"/>
      <c r="NTE7" s="231"/>
      <c r="NTF7" s="231"/>
      <c r="NTG7" s="231"/>
      <c r="NTH7" s="231"/>
      <c r="NTI7" s="231"/>
      <c r="NTJ7" s="231"/>
      <c r="NTK7" s="231"/>
      <c r="NTL7" s="231"/>
      <c r="NTM7" s="231"/>
      <c r="NTN7" s="231"/>
      <c r="NTO7" s="231"/>
      <c r="NTP7" s="231"/>
      <c r="NTQ7" s="231"/>
      <c r="NTR7" s="231"/>
      <c r="NTS7" s="231"/>
      <c r="NTT7" s="231"/>
      <c r="NTU7" s="231"/>
      <c r="NTV7" s="231"/>
      <c r="NTW7" s="231"/>
      <c r="NTX7" s="231"/>
      <c r="NTY7" s="231"/>
      <c r="NTZ7" s="231"/>
      <c r="NUA7" s="231"/>
      <c r="NUB7" s="231"/>
      <c r="NUC7" s="231"/>
      <c r="NUD7" s="231"/>
      <c r="NUE7" s="231"/>
      <c r="NUF7" s="231"/>
      <c r="NUG7" s="231"/>
      <c r="NUH7" s="231"/>
      <c r="NUI7" s="231"/>
      <c r="NUJ7" s="231"/>
      <c r="NUK7" s="231"/>
      <c r="NUL7" s="231"/>
      <c r="NUM7" s="231"/>
      <c r="NUN7" s="231"/>
      <c r="NUO7" s="231"/>
      <c r="NUP7" s="231"/>
      <c r="NUQ7" s="231"/>
      <c r="NUR7" s="231"/>
      <c r="NUS7" s="231"/>
      <c r="NUT7" s="231"/>
      <c r="NUU7" s="231"/>
      <c r="NUV7" s="231"/>
      <c r="NUW7" s="231"/>
      <c r="NUX7" s="231"/>
      <c r="NUY7" s="231"/>
      <c r="NUZ7" s="231"/>
      <c r="NVA7" s="231"/>
      <c r="NVB7" s="231"/>
      <c r="NVC7" s="231"/>
      <c r="NVD7" s="231"/>
      <c r="NVE7" s="231"/>
      <c r="NVF7" s="231"/>
      <c r="NVG7" s="231"/>
      <c r="NVH7" s="231"/>
      <c r="NVI7" s="231"/>
      <c r="NVJ7" s="231"/>
      <c r="NVK7" s="231"/>
      <c r="NVL7" s="231"/>
      <c r="NVM7" s="231"/>
      <c r="NVN7" s="231"/>
      <c r="NVO7" s="231"/>
      <c r="NVP7" s="231"/>
      <c r="NVQ7" s="231"/>
      <c r="NVR7" s="231"/>
      <c r="NVS7" s="231"/>
      <c r="NVT7" s="231"/>
      <c r="NVU7" s="231"/>
      <c r="NVV7" s="231"/>
      <c r="NVW7" s="231"/>
      <c r="NVX7" s="231"/>
      <c r="NVY7" s="231"/>
      <c r="NVZ7" s="231"/>
      <c r="NWA7" s="231"/>
      <c r="NWB7" s="231"/>
      <c r="NWC7" s="231"/>
      <c r="NWD7" s="231"/>
      <c r="NWE7" s="231"/>
      <c r="NWF7" s="231"/>
      <c r="NWG7" s="231"/>
      <c r="NWH7" s="231"/>
      <c r="NWI7" s="231"/>
      <c r="NWJ7" s="231"/>
      <c r="NWK7" s="231"/>
      <c r="NWL7" s="231"/>
      <c r="NWM7" s="231"/>
      <c r="NWN7" s="231"/>
      <c r="NWO7" s="231"/>
      <c r="NWP7" s="231"/>
      <c r="NWQ7" s="231"/>
      <c r="NWR7" s="231"/>
      <c r="NWS7" s="231"/>
      <c r="NWT7" s="231"/>
      <c r="NWU7" s="231"/>
      <c r="NWV7" s="231"/>
      <c r="NWW7" s="231"/>
      <c r="NWX7" s="231"/>
      <c r="NWY7" s="231"/>
      <c r="NWZ7" s="231"/>
      <c r="NXA7" s="231"/>
      <c r="NXB7" s="231"/>
      <c r="NXC7" s="231"/>
      <c r="NXD7" s="231"/>
      <c r="NXE7" s="231"/>
      <c r="NXF7" s="231"/>
      <c r="NXG7" s="231"/>
      <c r="NXH7" s="231"/>
      <c r="NXI7" s="231"/>
      <c r="NXJ7" s="231"/>
      <c r="NXK7" s="231"/>
      <c r="NXL7" s="231"/>
      <c r="NXM7" s="231"/>
      <c r="NXN7" s="231"/>
      <c r="NXO7" s="231"/>
      <c r="NXP7" s="231"/>
      <c r="NXQ7" s="231"/>
      <c r="NXR7" s="231"/>
      <c r="NXS7" s="231"/>
      <c r="NXT7" s="231"/>
      <c r="NXU7" s="231"/>
      <c r="NXV7" s="231"/>
      <c r="NXW7" s="231"/>
      <c r="NXX7" s="231"/>
      <c r="NXY7" s="231"/>
      <c r="NXZ7" s="231"/>
      <c r="NYA7" s="231"/>
      <c r="NYB7" s="231"/>
      <c r="NYC7" s="231"/>
      <c r="NYD7" s="231"/>
      <c r="NYE7" s="231"/>
      <c r="NYF7" s="231"/>
      <c r="NYG7" s="231"/>
      <c r="NYH7" s="231"/>
      <c r="NYI7" s="231"/>
      <c r="NYJ7" s="231"/>
      <c r="NYK7" s="231"/>
      <c r="NYL7" s="231"/>
      <c r="NYM7" s="231"/>
      <c r="NYN7" s="231"/>
      <c r="NYO7" s="231"/>
      <c r="NYP7" s="231"/>
      <c r="NYQ7" s="231"/>
      <c r="NYR7" s="231"/>
      <c r="NYS7" s="231"/>
      <c r="NYT7" s="231"/>
      <c r="NYU7" s="231"/>
      <c r="NYV7" s="231"/>
      <c r="NYW7" s="231"/>
      <c r="NYX7" s="231"/>
      <c r="NYY7" s="231"/>
      <c r="NYZ7" s="231"/>
      <c r="NZA7" s="231"/>
      <c r="NZB7" s="231"/>
      <c r="NZC7" s="231"/>
      <c r="NZD7" s="231"/>
      <c r="NZE7" s="231"/>
      <c r="NZF7" s="231"/>
      <c r="NZG7" s="231"/>
      <c r="NZH7" s="231"/>
      <c r="NZI7" s="231"/>
      <c r="NZJ7" s="231"/>
      <c r="NZK7" s="231"/>
      <c r="NZL7" s="231"/>
      <c r="NZM7" s="231"/>
      <c r="NZN7" s="231"/>
      <c r="NZO7" s="231"/>
      <c r="NZP7" s="231"/>
      <c r="NZQ7" s="231"/>
      <c r="NZR7" s="231"/>
      <c r="NZS7" s="231"/>
      <c r="NZT7" s="231"/>
      <c r="NZU7" s="231"/>
      <c r="NZV7" s="231"/>
      <c r="NZW7" s="231"/>
      <c r="NZX7" s="231"/>
      <c r="NZY7" s="231"/>
      <c r="NZZ7" s="231"/>
      <c r="OAA7" s="231"/>
      <c r="OAB7" s="231"/>
      <c r="OAC7" s="231"/>
      <c r="OAD7" s="231"/>
      <c r="OAE7" s="231"/>
      <c r="OAF7" s="231"/>
      <c r="OAG7" s="231"/>
      <c r="OAH7" s="231"/>
      <c r="OAI7" s="231"/>
      <c r="OAJ7" s="231"/>
      <c r="OAK7" s="231"/>
      <c r="OAL7" s="231"/>
      <c r="OAM7" s="231"/>
      <c r="OAN7" s="231"/>
      <c r="OAO7" s="231"/>
      <c r="OAP7" s="231"/>
      <c r="OAQ7" s="231"/>
      <c r="OAR7" s="231"/>
      <c r="OAS7" s="231"/>
      <c r="OAT7" s="231"/>
      <c r="OAU7" s="231"/>
      <c r="OAV7" s="231"/>
      <c r="OAW7" s="231"/>
      <c r="OAX7" s="231"/>
      <c r="OAY7" s="231"/>
      <c r="OAZ7" s="231"/>
      <c r="OBA7" s="231"/>
      <c r="OBB7" s="231"/>
      <c r="OBC7" s="231"/>
      <c r="OBD7" s="231"/>
      <c r="OBE7" s="231"/>
      <c r="OBF7" s="231"/>
      <c r="OBG7" s="231"/>
      <c r="OBH7" s="231"/>
      <c r="OBI7" s="231"/>
      <c r="OBJ7" s="231"/>
      <c r="OBK7" s="231"/>
      <c r="OBL7" s="231"/>
      <c r="OBM7" s="231"/>
      <c r="OBN7" s="231"/>
      <c r="OBO7" s="231"/>
      <c r="OBP7" s="231"/>
      <c r="OBQ7" s="231"/>
      <c r="OBR7" s="231"/>
      <c r="OBS7" s="231"/>
      <c r="OBT7" s="231"/>
      <c r="OBU7" s="231"/>
      <c r="OBV7" s="231"/>
      <c r="OBW7" s="231"/>
      <c r="OBX7" s="231"/>
      <c r="OBY7" s="231"/>
      <c r="OBZ7" s="231"/>
      <c r="OCA7" s="231"/>
      <c r="OCB7" s="231"/>
      <c r="OCC7" s="231"/>
      <c r="OCD7" s="231"/>
      <c r="OCE7" s="231"/>
      <c r="OCF7" s="231"/>
      <c r="OCG7" s="231"/>
      <c r="OCH7" s="231"/>
      <c r="OCI7" s="231"/>
      <c r="OCJ7" s="231"/>
      <c r="OCK7" s="231"/>
      <c r="OCL7" s="231"/>
      <c r="OCM7" s="231"/>
      <c r="OCN7" s="231"/>
      <c r="OCO7" s="231"/>
      <c r="OCP7" s="231"/>
      <c r="OCQ7" s="231"/>
      <c r="OCR7" s="231"/>
      <c r="OCS7" s="231"/>
      <c r="OCT7" s="231"/>
      <c r="OCU7" s="231"/>
      <c r="OCV7" s="231"/>
      <c r="OCW7" s="231"/>
      <c r="OCX7" s="231"/>
      <c r="OCY7" s="231"/>
      <c r="OCZ7" s="231"/>
      <c r="ODA7" s="231"/>
      <c r="ODB7" s="231"/>
      <c r="ODC7" s="231"/>
      <c r="ODD7" s="231"/>
      <c r="ODE7" s="231"/>
      <c r="ODF7" s="231"/>
      <c r="ODG7" s="231"/>
      <c r="ODH7" s="231"/>
      <c r="ODI7" s="231"/>
      <c r="ODJ7" s="231"/>
      <c r="ODK7" s="231"/>
      <c r="ODL7" s="231"/>
      <c r="ODM7" s="231"/>
      <c r="ODN7" s="231"/>
      <c r="ODO7" s="231"/>
      <c r="ODP7" s="231"/>
      <c r="ODQ7" s="231"/>
      <c r="ODR7" s="231"/>
      <c r="ODS7" s="231"/>
      <c r="ODT7" s="231"/>
      <c r="ODU7" s="231"/>
      <c r="ODV7" s="231"/>
      <c r="ODW7" s="231"/>
      <c r="ODX7" s="231"/>
      <c r="ODY7" s="231"/>
      <c r="ODZ7" s="231"/>
      <c r="OEA7" s="231"/>
      <c r="OEB7" s="231"/>
      <c r="OEC7" s="231"/>
      <c r="OED7" s="231"/>
      <c r="OEE7" s="231"/>
      <c r="OEF7" s="231"/>
      <c r="OEG7" s="231"/>
      <c r="OEH7" s="231"/>
      <c r="OEI7" s="231"/>
      <c r="OEJ7" s="231"/>
      <c r="OEK7" s="231"/>
      <c r="OEL7" s="231"/>
      <c r="OEM7" s="231"/>
      <c r="OEN7" s="231"/>
      <c r="OEO7" s="231"/>
      <c r="OEP7" s="231"/>
      <c r="OEQ7" s="231"/>
      <c r="OER7" s="231"/>
      <c r="OES7" s="231"/>
      <c r="OET7" s="231"/>
      <c r="OEU7" s="231"/>
      <c r="OEV7" s="231"/>
      <c r="OEW7" s="231"/>
      <c r="OEX7" s="231"/>
      <c r="OEY7" s="231"/>
      <c r="OEZ7" s="231"/>
      <c r="OFA7" s="231"/>
      <c r="OFB7" s="231"/>
      <c r="OFC7" s="231"/>
      <c r="OFD7" s="231"/>
      <c r="OFE7" s="231"/>
      <c r="OFF7" s="231"/>
      <c r="OFG7" s="231"/>
      <c r="OFH7" s="231"/>
      <c r="OFI7" s="231"/>
      <c r="OFJ7" s="231"/>
      <c r="OFK7" s="231"/>
      <c r="OFL7" s="231"/>
      <c r="OFM7" s="231"/>
      <c r="OFN7" s="231"/>
      <c r="OFO7" s="231"/>
      <c r="OFP7" s="231"/>
      <c r="OFQ7" s="231"/>
      <c r="OFR7" s="231"/>
      <c r="OFS7" s="231"/>
      <c r="OFT7" s="231"/>
      <c r="OFU7" s="231"/>
      <c r="OFV7" s="231"/>
      <c r="OFW7" s="231"/>
      <c r="OFX7" s="231"/>
      <c r="OFY7" s="231"/>
      <c r="OFZ7" s="231"/>
      <c r="OGA7" s="231"/>
      <c r="OGB7" s="231"/>
      <c r="OGC7" s="231"/>
      <c r="OGD7" s="231"/>
      <c r="OGE7" s="231"/>
      <c r="OGF7" s="231"/>
      <c r="OGG7" s="231"/>
      <c r="OGH7" s="231"/>
      <c r="OGI7" s="231"/>
      <c r="OGJ7" s="231"/>
      <c r="OGK7" s="231"/>
      <c r="OGL7" s="231"/>
      <c r="OGM7" s="231"/>
      <c r="OGN7" s="231"/>
      <c r="OGO7" s="231"/>
      <c r="OGP7" s="231"/>
      <c r="OGQ7" s="231"/>
      <c r="OGR7" s="231"/>
      <c r="OGS7" s="231"/>
      <c r="OGT7" s="231"/>
      <c r="OGU7" s="231"/>
      <c r="OGV7" s="231"/>
      <c r="OGW7" s="231"/>
      <c r="OGX7" s="231"/>
      <c r="OGY7" s="231"/>
      <c r="OGZ7" s="231"/>
      <c r="OHA7" s="231"/>
      <c r="OHB7" s="231"/>
      <c r="OHC7" s="231"/>
      <c r="OHD7" s="231"/>
      <c r="OHE7" s="231"/>
      <c r="OHF7" s="231"/>
      <c r="OHG7" s="231"/>
      <c r="OHH7" s="231"/>
      <c r="OHI7" s="231"/>
      <c r="OHJ7" s="231"/>
      <c r="OHK7" s="231"/>
      <c r="OHL7" s="231"/>
      <c r="OHM7" s="231"/>
      <c r="OHN7" s="231"/>
      <c r="OHO7" s="231"/>
      <c r="OHP7" s="231"/>
      <c r="OHQ7" s="231"/>
      <c r="OHR7" s="231"/>
      <c r="OHS7" s="231"/>
      <c r="OHT7" s="231"/>
      <c r="OHU7" s="231"/>
      <c r="OHV7" s="231"/>
      <c r="OHW7" s="231"/>
      <c r="OHX7" s="231"/>
      <c r="OHY7" s="231"/>
      <c r="OHZ7" s="231"/>
      <c r="OIA7" s="231"/>
      <c r="OIB7" s="231"/>
      <c r="OIC7" s="231"/>
      <c r="OID7" s="231"/>
      <c r="OIE7" s="231"/>
      <c r="OIF7" s="231"/>
      <c r="OIG7" s="231"/>
      <c r="OIH7" s="231"/>
      <c r="OII7" s="231"/>
      <c r="OIJ7" s="231"/>
      <c r="OIK7" s="231"/>
      <c r="OIL7" s="231"/>
      <c r="OIM7" s="231"/>
      <c r="OIN7" s="231"/>
      <c r="OIO7" s="231"/>
      <c r="OIP7" s="231"/>
      <c r="OIQ7" s="231"/>
      <c r="OIR7" s="231"/>
      <c r="OIS7" s="231"/>
      <c r="OIT7" s="231"/>
      <c r="OIU7" s="231"/>
      <c r="OIV7" s="231"/>
      <c r="OIW7" s="231"/>
      <c r="OIX7" s="231"/>
      <c r="OIY7" s="231"/>
      <c r="OIZ7" s="231"/>
      <c r="OJA7" s="231"/>
      <c r="OJB7" s="231"/>
      <c r="OJC7" s="231"/>
      <c r="OJD7" s="231"/>
      <c r="OJE7" s="231"/>
      <c r="OJF7" s="231"/>
      <c r="OJG7" s="231"/>
      <c r="OJH7" s="231"/>
      <c r="OJI7" s="231"/>
      <c r="OJJ7" s="231"/>
      <c r="OJK7" s="231"/>
      <c r="OJL7" s="231"/>
      <c r="OJM7" s="231"/>
      <c r="OJN7" s="231"/>
      <c r="OJO7" s="231"/>
      <c r="OJP7" s="231"/>
      <c r="OJQ7" s="231"/>
      <c r="OJR7" s="231"/>
      <c r="OJS7" s="231"/>
      <c r="OJT7" s="231"/>
      <c r="OJU7" s="231"/>
      <c r="OJV7" s="231"/>
      <c r="OJW7" s="231"/>
      <c r="OJX7" s="231"/>
      <c r="OJY7" s="231"/>
      <c r="OJZ7" s="231"/>
      <c r="OKA7" s="231"/>
      <c r="OKB7" s="231"/>
      <c r="OKC7" s="231"/>
      <c r="OKD7" s="231"/>
      <c r="OKE7" s="231"/>
      <c r="OKF7" s="231"/>
      <c r="OKG7" s="231"/>
      <c r="OKH7" s="231"/>
      <c r="OKI7" s="231"/>
      <c r="OKJ7" s="231"/>
      <c r="OKK7" s="231"/>
      <c r="OKL7" s="231"/>
      <c r="OKM7" s="231"/>
      <c r="OKN7" s="231"/>
      <c r="OKO7" s="231"/>
      <c r="OKP7" s="231"/>
      <c r="OKQ7" s="231"/>
      <c r="OKR7" s="231"/>
      <c r="OKS7" s="231"/>
      <c r="OKT7" s="231"/>
      <c r="OKU7" s="231"/>
      <c r="OKV7" s="231"/>
      <c r="OKW7" s="231"/>
      <c r="OKX7" s="231"/>
      <c r="OKY7" s="231"/>
      <c r="OKZ7" s="231"/>
      <c r="OLA7" s="231"/>
      <c r="OLB7" s="231"/>
      <c r="OLC7" s="231"/>
      <c r="OLD7" s="231"/>
      <c r="OLE7" s="231"/>
      <c r="OLF7" s="231"/>
      <c r="OLG7" s="231"/>
      <c r="OLH7" s="231"/>
      <c r="OLI7" s="231"/>
      <c r="OLJ7" s="231"/>
      <c r="OLK7" s="231"/>
      <c r="OLL7" s="231"/>
      <c r="OLM7" s="231"/>
      <c r="OLN7" s="231"/>
      <c r="OLO7" s="231"/>
      <c r="OLP7" s="231"/>
      <c r="OLQ7" s="231"/>
      <c r="OLR7" s="231"/>
      <c r="OLS7" s="231"/>
      <c r="OLT7" s="231"/>
      <c r="OLU7" s="231"/>
      <c r="OLV7" s="231"/>
      <c r="OLW7" s="231"/>
      <c r="OLX7" s="231"/>
      <c r="OLY7" s="231"/>
      <c r="OLZ7" s="231"/>
      <c r="OMA7" s="231"/>
      <c r="OMB7" s="231"/>
      <c r="OMC7" s="231"/>
      <c r="OMD7" s="231"/>
      <c r="OME7" s="231"/>
      <c r="OMF7" s="231"/>
      <c r="OMG7" s="231"/>
      <c r="OMH7" s="231"/>
      <c r="OMI7" s="231"/>
      <c r="OMJ7" s="231"/>
      <c r="OMK7" s="231"/>
      <c r="OML7" s="231"/>
      <c r="OMM7" s="231"/>
      <c r="OMN7" s="231"/>
      <c r="OMO7" s="231"/>
      <c r="OMP7" s="231"/>
      <c r="OMQ7" s="231"/>
      <c r="OMR7" s="231"/>
      <c r="OMS7" s="231"/>
      <c r="OMT7" s="231"/>
      <c r="OMU7" s="231"/>
      <c r="OMV7" s="231"/>
      <c r="OMW7" s="231"/>
      <c r="OMX7" s="231"/>
      <c r="OMY7" s="231"/>
      <c r="OMZ7" s="231"/>
      <c r="ONA7" s="231"/>
      <c r="ONB7" s="231"/>
      <c r="ONC7" s="231"/>
      <c r="OND7" s="231"/>
      <c r="ONE7" s="231"/>
      <c r="ONF7" s="231"/>
      <c r="ONG7" s="231"/>
      <c r="ONH7" s="231"/>
      <c r="ONI7" s="231"/>
      <c r="ONJ7" s="231"/>
      <c r="ONK7" s="231"/>
      <c r="ONL7" s="231"/>
      <c r="ONM7" s="231"/>
      <c r="ONN7" s="231"/>
      <c r="ONO7" s="231"/>
      <c r="ONP7" s="231"/>
      <c r="ONQ7" s="231"/>
      <c r="ONR7" s="231"/>
      <c r="ONS7" s="231"/>
      <c r="ONT7" s="231"/>
      <c r="ONU7" s="231"/>
      <c r="ONV7" s="231"/>
      <c r="ONW7" s="231"/>
      <c r="ONX7" s="231"/>
      <c r="ONY7" s="231"/>
      <c r="ONZ7" s="231"/>
      <c r="OOA7" s="231"/>
      <c r="OOB7" s="231"/>
      <c r="OOC7" s="231"/>
      <c r="OOD7" s="231"/>
      <c r="OOE7" s="231"/>
      <c r="OOF7" s="231"/>
      <c r="OOG7" s="231"/>
      <c r="OOH7" s="231"/>
      <c r="OOI7" s="231"/>
      <c r="OOJ7" s="231"/>
      <c r="OOK7" s="231"/>
      <c r="OOL7" s="231"/>
      <c r="OOM7" s="231"/>
      <c r="OON7" s="231"/>
      <c r="OOO7" s="231"/>
      <c r="OOP7" s="231"/>
      <c r="OOQ7" s="231"/>
      <c r="OOR7" s="231"/>
      <c r="OOS7" s="231"/>
      <c r="OOT7" s="231"/>
      <c r="OOU7" s="231"/>
      <c r="OOV7" s="231"/>
      <c r="OOW7" s="231"/>
      <c r="OOX7" s="231"/>
      <c r="OOY7" s="231"/>
      <c r="OOZ7" s="231"/>
      <c r="OPA7" s="231"/>
      <c r="OPB7" s="231"/>
      <c r="OPC7" s="231"/>
      <c r="OPD7" s="231"/>
      <c r="OPE7" s="231"/>
      <c r="OPF7" s="231"/>
      <c r="OPG7" s="231"/>
      <c r="OPH7" s="231"/>
      <c r="OPI7" s="231"/>
      <c r="OPJ7" s="231"/>
      <c r="OPK7" s="231"/>
      <c r="OPL7" s="231"/>
      <c r="OPM7" s="231"/>
      <c r="OPN7" s="231"/>
      <c r="OPO7" s="231"/>
      <c r="OPP7" s="231"/>
      <c r="OPQ7" s="231"/>
      <c r="OPR7" s="231"/>
      <c r="OPS7" s="231"/>
      <c r="OPT7" s="231"/>
      <c r="OPU7" s="231"/>
      <c r="OPV7" s="231"/>
      <c r="OPW7" s="231"/>
      <c r="OPX7" s="231"/>
      <c r="OPY7" s="231"/>
      <c r="OPZ7" s="231"/>
      <c r="OQA7" s="231"/>
      <c r="OQB7" s="231"/>
      <c r="OQC7" s="231"/>
      <c r="OQD7" s="231"/>
      <c r="OQE7" s="231"/>
      <c r="OQF7" s="231"/>
      <c r="OQG7" s="231"/>
      <c r="OQH7" s="231"/>
      <c r="OQI7" s="231"/>
      <c r="OQJ7" s="231"/>
      <c r="OQK7" s="231"/>
      <c r="OQL7" s="231"/>
      <c r="OQM7" s="231"/>
      <c r="OQN7" s="231"/>
      <c r="OQO7" s="231"/>
      <c r="OQP7" s="231"/>
      <c r="OQQ7" s="231"/>
      <c r="OQR7" s="231"/>
      <c r="OQS7" s="231"/>
      <c r="OQT7" s="231"/>
      <c r="OQU7" s="231"/>
      <c r="OQV7" s="231"/>
      <c r="OQW7" s="231"/>
      <c r="OQX7" s="231"/>
      <c r="OQY7" s="231"/>
      <c r="OQZ7" s="231"/>
      <c r="ORA7" s="231"/>
      <c r="ORB7" s="231"/>
      <c r="ORC7" s="231"/>
      <c r="ORD7" s="231"/>
      <c r="ORE7" s="231"/>
      <c r="ORF7" s="231"/>
      <c r="ORG7" s="231"/>
      <c r="ORH7" s="231"/>
      <c r="ORI7" s="231"/>
      <c r="ORJ7" s="231"/>
      <c r="ORK7" s="231"/>
      <c r="ORL7" s="231"/>
      <c r="ORM7" s="231"/>
      <c r="ORN7" s="231"/>
      <c r="ORO7" s="231"/>
      <c r="ORP7" s="231"/>
      <c r="ORQ7" s="231"/>
      <c r="ORR7" s="231"/>
      <c r="ORS7" s="231"/>
      <c r="ORT7" s="231"/>
      <c r="ORU7" s="231"/>
      <c r="ORV7" s="231"/>
      <c r="ORW7" s="231"/>
      <c r="ORX7" s="231"/>
      <c r="ORY7" s="231"/>
      <c r="ORZ7" s="231"/>
      <c r="OSA7" s="231"/>
      <c r="OSB7" s="231"/>
      <c r="OSC7" s="231"/>
      <c r="OSD7" s="231"/>
      <c r="OSE7" s="231"/>
      <c r="OSF7" s="231"/>
      <c r="OSG7" s="231"/>
      <c r="OSH7" s="231"/>
      <c r="OSI7" s="231"/>
      <c r="OSJ7" s="231"/>
      <c r="OSK7" s="231"/>
      <c r="OSL7" s="231"/>
      <c r="OSM7" s="231"/>
      <c r="OSN7" s="231"/>
      <c r="OSO7" s="231"/>
      <c r="OSP7" s="231"/>
      <c r="OSQ7" s="231"/>
      <c r="OSR7" s="231"/>
      <c r="OSS7" s="231"/>
      <c r="OST7" s="231"/>
      <c r="OSU7" s="231"/>
      <c r="OSV7" s="231"/>
      <c r="OSW7" s="231"/>
      <c r="OSX7" s="231"/>
      <c r="OSY7" s="231"/>
      <c r="OSZ7" s="231"/>
      <c r="OTA7" s="231"/>
      <c r="OTB7" s="231"/>
      <c r="OTC7" s="231"/>
      <c r="OTD7" s="231"/>
      <c r="OTE7" s="231"/>
      <c r="OTF7" s="231"/>
      <c r="OTG7" s="231"/>
      <c r="OTH7" s="231"/>
      <c r="OTI7" s="231"/>
      <c r="OTJ7" s="231"/>
      <c r="OTK7" s="231"/>
      <c r="OTL7" s="231"/>
      <c r="OTM7" s="231"/>
      <c r="OTN7" s="231"/>
      <c r="OTO7" s="231"/>
      <c r="OTP7" s="231"/>
      <c r="OTQ7" s="231"/>
      <c r="OTR7" s="231"/>
      <c r="OTS7" s="231"/>
      <c r="OTT7" s="231"/>
      <c r="OTU7" s="231"/>
      <c r="OTV7" s="231"/>
      <c r="OTW7" s="231"/>
      <c r="OTX7" s="231"/>
      <c r="OTY7" s="231"/>
      <c r="OTZ7" s="231"/>
      <c r="OUA7" s="231"/>
      <c r="OUB7" s="231"/>
      <c r="OUC7" s="231"/>
      <c r="OUD7" s="231"/>
      <c r="OUE7" s="231"/>
      <c r="OUF7" s="231"/>
      <c r="OUG7" s="231"/>
      <c r="OUH7" s="231"/>
      <c r="OUI7" s="231"/>
      <c r="OUJ7" s="231"/>
      <c r="OUK7" s="231"/>
      <c r="OUL7" s="231"/>
      <c r="OUM7" s="231"/>
      <c r="OUN7" s="231"/>
      <c r="OUO7" s="231"/>
      <c r="OUP7" s="231"/>
      <c r="OUQ7" s="231"/>
      <c r="OUR7" s="231"/>
      <c r="OUS7" s="231"/>
      <c r="OUT7" s="231"/>
      <c r="OUU7" s="231"/>
      <c r="OUV7" s="231"/>
      <c r="OUW7" s="231"/>
      <c r="OUX7" s="231"/>
      <c r="OUY7" s="231"/>
      <c r="OUZ7" s="231"/>
      <c r="OVA7" s="231"/>
      <c r="OVB7" s="231"/>
      <c r="OVC7" s="231"/>
      <c r="OVD7" s="231"/>
      <c r="OVE7" s="231"/>
      <c r="OVF7" s="231"/>
      <c r="OVG7" s="231"/>
      <c r="OVH7" s="231"/>
      <c r="OVI7" s="231"/>
      <c r="OVJ7" s="231"/>
      <c r="OVK7" s="231"/>
      <c r="OVL7" s="231"/>
      <c r="OVM7" s="231"/>
      <c r="OVN7" s="231"/>
      <c r="OVO7" s="231"/>
      <c r="OVP7" s="231"/>
      <c r="OVQ7" s="231"/>
      <c r="OVR7" s="231"/>
      <c r="OVS7" s="231"/>
      <c r="OVT7" s="231"/>
      <c r="OVU7" s="231"/>
      <c r="OVV7" s="231"/>
      <c r="OVW7" s="231"/>
      <c r="OVX7" s="231"/>
      <c r="OVY7" s="231"/>
      <c r="OVZ7" s="231"/>
      <c r="OWA7" s="231"/>
      <c r="OWB7" s="231"/>
      <c r="OWC7" s="231"/>
      <c r="OWD7" s="231"/>
      <c r="OWE7" s="231"/>
      <c r="OWF7" s="231"/>
      <c r="OWG7" s="231"/>
      <c r="OWH7" s="231"/>
      <c r="OWI7" s="231"/>
      <c r="OWJ7" s="231"/>
      <c r="OWK7" s="231"/>
      <c r="OWL7" s="231"/>
      <c r="OWM7" s="231"/>
      <c r="OWN7" s="231"/>
      <c r="OWO7" s="231"/>
      <c r="OWP7" s="231"/>
      <c r="OWQ7" s="231"/>
      <c r="OWR7" s="231"/>
      <c r="OWS7" s="231"/>
      <c r="OWT7" s="231"/>
      <c r="OWU7" s="231"/>
      <c r="OWV7" s="231"/>
      <c r="OWW7" s="231"/>
      <c r="OWX7" s="231"/>
      <c r="OWY7" s="231"/>
      <c r="OWZ7" s="231"/>
      <c r="OXA7" s="231"/>
      <c r="OXB7" s="231"/>
      <c r="OXC7" s="231"/>
      <c r="OXD7" s="231"/>
      <c r="OXE7" s="231"/>
      <c r="OXF7" s="231"/>
      <c r="OXG7" s="231"/>
      <c r="OXH7" s="231"/>
      <c r="OXI7" s="231"/>
      <c r="OXJ7" s="231"/>
      <c r="OXK7" s="231"/>
      <c r="OXL7" s="231"/>
      <c r="OXM7" s="231"/>
      <c r="OXN7" s="231"/>
      <c r="OXO7" s="231"/>
      <c r="OXP7" s="231"/>
      <c r="OXQ7" s="231"/>
      <c r="OXR7" s="231"/>
      <c r="OXS7" s="231"/>
      <c r="OXT7" s="231"/>
      <c r="OXU7" s="231"/>
      <c r="OXV7" s="231"/>
      <c r="OXW7" s="231"/>
      <c r="OXX7" s="231"/>
      <c r="OXY7" s="231"/>
      <c r="OXZ7" s="231"/>
      <c r="OYA7" s="231"/>
      <c r="OYB7" s="231"/>
      <c r="OYC7" s="231"/>
      <c r="OYD7" s="231"/>
      <c r="OYE7" s="231"/>
      <c r="OYF7" s="231"/>
      <c r="OYG7" s="231"/>
      <c r="OYH7" s="231"/>
      <c r="OYI7" s="231"/>
      <c r="OYJ7" s="231"/>
      <c r="OYK7" s="231"/>
      <c r="OYL7" s="231"/>
      <c r="OYM7" s="231"/>
      <c r="OYN7" s="231"/>
      <c r="OYO7" s="231"/>
      <c r="OYP7" s="231"/>
      <c r="OYQ7" s="231"/>
      <c r="OYR7" s="231"/>
      <c r="OYS7" s="231"/>
      <c r="OYT7" s="231"/>
      <c r="OYU7" s="231"/>
      <c r="OYV7" s="231"/>
      <c r="OYW7" s="231"/>
      <c r="OYX7" s="231"/>
      <c r="OYY7" s="231"/>
      <c r="OYZ7" s="231"/>
      <c r="OZA7" s="231"/>
      <c r="OZB7" s="231"/>
      <c r="OZC7" s="231"/>
      <c r="OZD7" s="231"/>
      <c r="OZE7" s="231"/>
      <c r="OZF7" s="231"/>
      <c r="OZG7" s="231"/>
      <c r="OZH7" s="231"/>
      <c r="OZI7" s="231"/>
      <c r="OZJ7" s="231"/>
      <c r="OZK7" s="231"/>
      <c r="OZL7" s="231"/>
      <c r="OZM7" s="231"/>
      <c r="OZN7" s="231"/>
      <c r="OZO7" s="231"/>
      <c r="OZP7" s="231"/>
      <c r="OZQ7" s="231"/>
      <c r="OZR7" s="231"/>
      <c r="OZS7" s="231"/>
      <c r="OZT7" s="231"/>
      <c r="OZU7" s="231"/>
      <c r="OZV7" s="231"/>
      <c r="OZW7" s="231"/>
      <c r="OZX7" s="231"/>
      <c r="OZY7" s="231"/>
      <c r="OZZ7" s="231"/>
      <c r="PAA7" s="231"/>
      <c r="PAB7" s="231"/>
      <c r="PAC7" s="231"/>
      <c r="PAD7" s="231"/>
      <c r="PAE7" s="231"/>
      <c r="PAF7" s="231"/>
      <c r="PAG7" s="231"/>
      <c r="PAH7" s="231"/>
      <c r="PAI7" s="231"/>
      <c r="PAJ7" s="231"/>
      <c r="PAK7" s="231"/>
      <c r="PAL7" s="231"/>
      <c r="PAM7" s="231"/>
      <c r="PAN7" s="231"/>
      <c r="PAO7" s="231"/>
      <c r="PAP7" s="231"/>
      <c r="PAQ7" s="231"/>
      <c r="PAR7" s="231"/>
      <c r="PAS7" s="231"/>
      <c r="PAT7" s="231"/>
      <c r="PAU7" s="231"/>
      <c r="PAV7" s="231"/>
      <c r="PAW7" s="231"/>
      <c r="PAX7" s="231"/>
      <c r="PAY7" s="231"/>
      <c r="PAZ7" s="231"/>
      <c r="PBA7" s="231"/>
      <c r="PBB7" s="231"/>
      <c r="PBC7" s="231"/>
      <c r="PBD7" s="231"/>
      <c r="PBE7" s="231"/>
      <c r="PBF7" s="231"/>
      <c r="PBG7" s="231"/>
      <c r="PBH7" s="231"/>
      <c r="PBI7" s="231"/>
      <c r="PBJ7" s="231"/>
      <c r="PBK7" s="231"/>
      <c r="PBL7" s="231"/>
      <c r="PBM7" s="231"/>
      <c r="PBN7" s="231"/>
      <c r="PBO7" s="231"/>
      <c r="PBP7" s="231"/>
      <c r="PBQ7" s="231"/>
      <c r="PBR7" s="231"/>
      <c r="PBS7" s="231"/>
      <c r="PBT7" s="231"/>
      <c r="PBU7" s="231"/>
      <c r="PBV7" s="231"/>
      <c r="PBW7" s="231"/>
      <c r="PBX7" s="231"/>
      <c r="PBY7" s="231"/>
      <c r="PBZ7" s="231"/>
      <c r="PCA7" s="231"/>
      <c r="PCB7" s="231"/>
      <c r="PCC7" s="231"/>
      <c r="PCD7" s="231"/>
      <c r="PCE7" s="231"/>
      <c r="PCF7" s="231"/>
      <c r="PCG7" s="231"/>
      <c r="PCH7" s="231"/>
      <c r="PCI7" s="231"/>
      <c r="PCJ7" s="231"/>
      <c r="PCK7" s="231"/>
      <c r="PCL7" s="231"/>
      <c r="PCM7" s="231"/>
      <c r="PCN7" s="231"/>
      <c r="PCO7" s="231"/>
      <c r="PCP7" s="231"/>
      <c r="PCQ7" s="231"/>
      <c r="PCR7" s="231"/>
      <c r="PCS7" s="231"/>
      <c r="PCT7" s="231"/>
      <c r="PCU7" s="231"/>
      <c r="PCV7" s="231"/>
      <c r="PCW7" s="231"/>
      <c r="PCX7" s="231"/>
      <c r="PCY7" s="231"/>
      <c r="PCZ7" s="231"/>
      <c r="PDA7" s="231"/>
      <c r="PDB7" s="231"/>
      <c r="PDC7" s="231"/>
      <c r="PDD7" s="231"/>
      <c r="PDE7" s="231"/>
      <c r="PDF7" s="231"/>
      <c r="PDG7" s="231"/>
      <c r="PDH7" s="231"/>
      <c r="PDI7" s="231"/>
      <c r="PDJ7" s="231"/>
      <c r="PDK7" s="231"/>
      <c r="PDL7" s="231"/>
      <c r="PDM7" s="231"/>
      <c r="PDN7" s="231"/>
      <c r="PDO7" s="231"/>
      <c r="PDP7" s="231"/>
      <c r="PDQ7" s="231"/>
      <c r="PDR7" s="231"/>
      <c r="PDS7" s="231"/>
      <c r="PDT7" s="231"/>
      <c r="PDU7" s="231"/>
      <c r="PDV7" s="231"/>
      <c r="PDW7" s="231"/>
      <c r="PDX7" s="231"/>
      <c r="PDY7" s="231"/>
      <c r="PDZ7" s="231"/>
      <c r="PEA7" s="231"/>
      <c r="PEB7" s="231"/>
      <c r="PEC7" s="231"/>
      <c r="PED7" s="231"/>
      <c r="PEE7" s="231"/>
      <c r="PEF7" s="231"/>
      <c r="PEG7" s="231"/>
      <c r="PEH7" s="231"/>
      <c r="PEI7" s="231"/>
      <c r="PEJ7" s="231"/>
      <c r="PEK7" s="231"/>
      <c r="PEL7" s="231"/>
      <c r="PEM7" s="231"/>
      <c r="PEN7" s="231"/>
      <c r="PEO7" s="231"/>
      <c r="PEP7" s="231"/>
      <c r="PEQ7" s="231"/>
      <c r="PER7" s="231"/>
      <c r="PES7" s="231"/>
      <c r="PET7" s="231"/>
      <c r="PEU7" s="231"/>
      <c r="PEV7" s="231"/>
      <c r="PEW7" s="231"/>
      <c r="PEX7" s="231"/>
      <c r="PEY7" s="231"/>
      <c r="PEZ7" s="231"/>
      <c r="PFA7" s="231"/>
      <c r="PFB7" s="231"/>
      <c r="PFC7" s="231"/>
      <c r="PFD7" s="231"/>
      <c r="PFE7" s="231"/>
      <c r="PFF7" s="231"/>
      <c r="PFG7" s="231"/>
      <c r="PFH7" s="231"/>
      <c r="PFI7" s="231"/>
      <c r="PFJ7" s="231"/>
      <c r="PFK7" s="231"/>
      <c r="PFL7" s="231"/>
      <c r="PFM7" s="231"/>
      <c r="PFN7" s="231"/>
      <c r="PFO7" s="231"/>
      <c r="PFP7" s="231"/>
      <c r="PFQ7" s="231"/>
      <c r="PFR7" s="231"/>
      <c r="PFS7" s="231"/>
      <c r="PFT7" s="231"/>
      <c r="PFU7" s="231"/>
      <c r="PFV7" s="231"/>
      <c r="PFW7" s="231"/>
      <c r="PFX7" s="231"/>
      <c r="PFY7" s="231"/>
      <c r="PFZ7" s="231"/>
      <c r="PGA7" s="231"/>
      <c r="PGB7" s="231"/>
      <c r="PGC7" s="231"/>
      <c r="PGD7" s="231"/>
      <c r="PGE7" s="231"/>
      <c r="PGF7" s="231"/>
      <c r="PGG7" s="231"/>
      <c r="PGH7" s="231"/>
      <c r="PGI7" s="231"/>
      <c r="PGJ7" s="231"/>
      <c r="PGK7" s="231"/>
      <c r="PGL7" s="231"/>
      <c r="PGM7" s="231"/>
      <c r="PGN7" s="231"/>
      <c r="PGO7" s="231"/>
      <c r="PGP7" s="231"/>
      <c r="PGQ7" s="231"/>
      <c r="PGR7" s="231"/>
      <c r="PGS7" s="231"/>
      <c r="PGT7" s="231"/>
      <c r="PGU7" s="231"/>
      <c r="PGV7" s="231"/>
      <c r="PGW7" s="231"/>
      <c r="PGX7" s="231"/>
      <c r="PGY7" s="231"/>
      <c r="PGZ7" s="231"/>
      <c r="PHA7" s="231"/>
      <c r="PHB7" s="231"/>
      <c r="PHC7" s="231"/>
      <c r="PHD7" s="231"/>
      <c r="PHE7" s="231"/>
      <c r="PHF7" s="231"/>
      <c r="PHG7" s="231"/>
      <c r="PHH7" s="231"/>
      <c r="PHI7" s="231"/>
      <c r="PHJ7" s="231"/>
      <c r="PHK7" s="231"/>
      <c r="PHL7" s="231"/>
      <c r="PHM7" s="231"/>
      <c r="PHN7" s="231"/>
      <c r="PHO7" s="231"/>
      <c r="PHP7" s="231"/>
      <c r="PHQ7" s="231"/>
      <c r="PHR7" s="231"/>
      <c r="PHS7" s="231"/>
      <c r="PHT7" s="231"/>
      <c r="PHU7" s="231"/>
      <c r="PHV7" s="231"/>
      <c r="PHW7" s="231"/>
      <c r="PHX7" s="231"/>
      <c r="PHY7" s="231"/>
      <c r="PHZ7" s="231"/>
      <c r="PIA7" s="231"/>
      <c r="PIB7" s="231"/>
      <c r="PIC7" s="231"/>
      <c r="PID7" s="231"/>
      <c r="PIE7" s="231"/>
      <c r="PIF7" s="231"/>
      <c r="PIG7" s="231"/>
      <c r="PIH7" s="231"/>
      <c r="PII7" s="231"/>
      <c r="PIJ7" s="231"/>
      <c r="PIK7" s="231"/>
      <c r="PIL7" s="231"/>
      <c r="PIM7" s="231"/>
      <c r="PIN7" s="231"/>
      <c r="PIO7" s="231"/>
      <c r="PIP7" s="231"/>
      <c r="PIQ7" s="231"/>
      <c r="PIR7" s="231"/>
      <c r="PIS7" s="231"/>
      <c r="PIT7" s="231"/>
      <c r="PIU7" s="231"/>
      <c r="PIV7" s="231"/>
      <c r="PIW7" s="231"/>
      <c r="PIX7" s="231"/>
      <c r="PIY7" s="231"/>
      <c r="PIZ7" s="231"/>
      <c r="PJA7" s="231"/>
      <c r="PJB7" s="231"/>
      <c r="PJC7" s="231"/>
      <c r="PJD7" s="231"/>
      <c r="PJE7" s="231"/>
      <c r="PJF7" s="231"/>
      <c r="PJG7" s="231"/>
      <c r="PJH7" s="231"/>
      <c r="PJI7" s="231"/>
      <c r="PJJ7" s="231"/>
      <c r="PJK7" s="231"/>
      <c r="PJL7" s="231"/>
      <c r="PJM7" s="231"/>
      <c r="PJN7" s="231"/>
      <c r="PJO7" s="231"/>
      <c r="PJP7" s="231"/>
      <c r="PJQ7" s="231"/>
      <c r="PJR7" s="231"/>
      <c r="PJS7" s="231"/>
      <c r="PJT7" s="231"/>
      <c r="PJU7" s="231"/>
      <c r="PJV7" s="231"/>
      <c r="PJW7" s="231"/>
      <c r="PJX7" s="231"/>
      <c r="PJY7" s="231"/>
      <c r="PJZ7" s="231"/>
      <c r="PKA7" s="231"/>
      <c r="PKB7" s="231"/>
      <c r="PKC7" s="231"/>
      <c r="PKD7" s="231"/>
      <c r="PKE7" s="231"/>
      <c r="PKF7" s="231"/>
      <c r="PKG7" s="231"/>
      <c r="PKH7" s="231"/>
      <c r="PKI7" s="231"/>
      <c r="PKJ7" s="231"/>
      <c r="PKK7" s="231"/>
      <c r="PKL7" s="231"/>
      <c r="PKM7" s="231"/>
      <c r="PKN7" s="231"/>
      <c r="PKO7" s="231"/>
      <c r="PKP7" s="231"/>
      <c r="PKQ7" s="231"/>
      <c r="PKR7" s="231"/>
      <c r="PKS7" s="231"/>
      <c r="PKT7" s="231"/>
      <c r="PKU7" s="231"/>
      <c r="PKV7" s="231"/>
      <c r="PKW7" s="231"/>
      <c r="PKX7" s="231"/>
      <c r="PKY7" s="231"/>
      <c r="PKZ7" s="231"/>
      <c r="PLA7" s="231"/>
      <c r="PLB7" s="231"/>
      <c r="PLC7" s="231"/>
      <c r="PLD7" s="231"/>
      <c r="PLE7" s="231"/>
      <c r="PLF7" s="231"/>
      <c r="PLG7" s="231"/>
      <c r="PLH7" s="231"/>
      <c r="PLI7" s="231"/>
      <c r="PLJ7" s="231"/>
      <c r="PLK7" s="231"/>
      <c r="PLL7" s="231"/>
      <c r="PLM7" s="231"/>
      <c r="PLN7" s="231"/>
      <c r="PLO7" s="231"/>
      <c r="PLP7" s="231"/>
      <c r="PLQ7" s="231"/>
      <c r="PLR7" s="231"/>
      <c r="PLS7" s="231"/>
      <c r="PLT7" s="231"/>
      <c r="PLU7" s="231"/>
      <c r="PLV7" s="231"/>
      <c r="PLW7" s="231"/>
      <c r="PLX7" s="231"/>
      <c r="PLY7" s="231"/>
      <c r="PLZ7" s="231"/>
      <c r="PMA7" s="231"/>
      <c r="PMB7" s="231"/>
      <c r="PMC7" s="231"/>
      <c r="PMD7" s="231"/>
      <c r="PME7" s="231"/>
      <c r="PMF7" s="231"/>
      <c r="PMG7" s="231"/>
      <c r="PMH7" s="231"/>
      <c r="PMI7" s="231"/>
      <c r="PMJ7" s="231"/>
      <c r="PMK7" s="231"/>
      <c r="PML7" s="231"/>
      <c r="PMM7" s="231"/>
      <c r="PMN7" s="231"/>
      <c r="PMO7" s="231"/>
      <c r="PMP7" s="231"/>
      <c r="PMQ7" s="231"/>
      <c r="PMR7" s="231"/>
      <c r="PMS7" s="231"/>
      <c r="PMT7" s="231"/>
      <c r="PMU7" s="231"/>
      <c r="PMV7" s="231"/>
      <c r="PMW7" s="231"/>
      <c r="PMX7" s="231"/>
      <c r="PMY7" s="231"/>
      <c r="PMZ7" s="231"/>
      <c r="PNA7" s="231"/>
      <c r="PNB7" s="231"/>
      <c r="PNC7" s="231"/>
      <c r="PND7" s="231"/>
      <c r="PNE7" s="231"/>
      <c r="PNF7" s="231"/>
      <c r="PNG7" s="231"/>
      <c r="PNH7" s="231"/>
      <c r="PNI7" s="231"/>
      <c r="PNJ7" s="231"/>
      <c r="PNK7" s="231"/>
      <c r="PNL7" s="231"/>
      <c r="PNM7" s="231"/>
      <c r="PNN7" s="231"/>
      <c r="PNO7" s="231"/>
      <c r="PNP7" s="231"/>
      <c r="PNQ7" s="231"/>
      <c r="PNR7" s="231"/>
      <c r="PNS7" s="231"/>
      <c r="PNT7" s="231"/>
      <c r="PNU7" s="231"/>
      <c r="PNV7" s="231"/>
      <c r="PNW7" s="231"/>
      <c r="PNX7" s="231"/>
      <c r="PNY7" s="231"/>
      <c r="PNZ7" s="231"/>
      <c r="POA7" s="231"/>
      <c r="POB7" s="231"/>
      <c r="POC7" s="231"/>
      <c r="POD7" s="231"/>
      <c r="POE7" s="231"/>
      <c r="POF7" s="231"/>
      <c r="POG7" s="231"/>
      <c r="POH7" s="231"/>
      <c r="POI7" s="231"/>
      <c r="POJ7" s="231"/>
      <c r="POK7" s="231"/>
      <c r="POL7" s="231"/>
      <c r="POM7" s="231"/>
      <c r="PON7" s="231"/>
      <c r="POO7" s="231"/>
      <c r="POP7" s="231"/>
      <c r="POQ7" s="231"/>
      <c r="POR7" s="231"/>
      <c r="POS7" s="231"/>
      <c r="POT7" s="231"/>
      <c r="POU7" s="231"/>
      <c r="POV7" s="231"/>
      <c r="POW7" s="231"/>
      <c r="POX7" s="231"/>
      <c r="POY7" s="231"/>
      <c r="POZ7" s="231"/>
      <c r="PPA7" s="231"/>
      <c r="PPB7" s="231"/>
      <c r="PPC7" s="231"/>
      <c r="PPD7" s="231"/>
      <c r="PPE7" s="231"/>
      <c r="PPF7" s="231"/>
      <c r="PPG7" s="231"/>
      <c r="PPH7" s="231"/>
      <c r="PPI7" s="231"/>
      <c r="PPJ7" s="231"/>
      <c r="PPK7" s="231"/>
      <c r="PPL7" s="231"/>
      <c r="PPM7" s="231"/>
      <c r="PPN7" s="231"/>
      <c r="PPO7" s="231"/>
      <c r="PPP7" s="231"/>
      <c r="PPQ7" s="231"/>
      <c r="PPR7" s="231"/>
      <c r="PPS7" s="231"/>
      <c r="PPT7" s="231"/>
      <c r="PPU7" s="231"/>
      <c r="PPV7" s="231"/>
      <c r="PPW7" s="231"/>
      <c r="PPX7" s="231"/>
      <c r="PPY7" s="231"/>
      <c r="PPZ7" s="231"/>
      <c r="PQA7" s="231"/>
      <c r="PQB7" s="231"/>
      <c r="PQC7" s="231"/>
      <c r="PQD7" s="231"/>
      <c r="PQE7" s="231"/>
      <c r="PQF7" s="231"/>
      <c r="PQG7" s="231"/>
      <c r="PQH7" s="231"/>
      <c r="PQI7" s="231"/>
      <c r="PQJ7" s="231"/>
      <c r="PQK7" s="231"/>
      <c r="PQL7" s="231"/>
      <c r="PQM7" s="231"/>
      <c r="PQN7" s="231"/>
      <c r="PQO7" s="231"/>
      <c r="PQP7" s="231"/>
      <c r="PQQ7" s="231"/>
      <c r="PQR7" s="231"/>
      <c r="PQS7" s="231"/>
      <c r="PQT7" s="231"/>
      <c r="PQU7" s="231"/>
      <c r="PQV7" s="231"/>
      <c r="PQW7" s="231"/>
      <c r="PQX7" s="231"/>
      <c r="PQY7" s="231"/>
      <c r="PQZ7" s="231"/>
      <c r="PRA7" s="231"/>
      <c r="PRB7" s="231"/>
      <c r="PRC7" s="231"/>
      <c r="PRD7" s="231"/>
      <c r="PRE7" s="231"/>
      <c r="PRF7" s="231"/>
      <c r="PRG7" s="231"/>
      <c r="PRH7" s="231"/>
      <c r="PRI7" s="231"/>
      <c r="PRJ7" s="231"/>
      <c r="PRK7" s="231"/>
      <c r="PRL7" s="231"/>
      <c r="PRM7" s="231"/>
      <c r="PRN7" s="231"/>
      <c r="PRO7" s="231"/>
      <c r="PRP7" s="231"/>
      <c r="PRQ7" s="231"/>
      <c r="PRR7" s="231"/>
      <c r="PRS7" s="231"/>
      <c r="PRT7" s="231"/>
      <c r="PRU7" s="231"/>
      <c r="PRV7" s="231"/>
      <c r="PRW7" s="231"/>
      <c r="PRX7" s="231"/>
      <c r="PRY7" s="231"/>
      <c r="PRZ7" s="231"/>
      <c r="PSA7" s="231"/>
      <c r="PSB7" s="231"/>
      <c r="PSC7" s="231"/>
      <c r="PSD7" s="231"/>
      <c r="PSE7" s="231"/>
      <c r="PSF7" s="231"/>
      <c r="PSG7" s="231"/>
      <c r="PSH7" s="231"/>
      <c r="PSI7" s="231"/>
      <c r="PSJ7" s="231"/>
      <c r="PSK7" s="231"/>
      <c r="PSL7" s="231"/>
      <c r="PSM7" s="231"/>
      <c r="PSN7" s="231"/>
      <c r="PSO7" s="231"/>
      <c r="PSP7" s="231"/>
      <c r="PSQ7" s="231"/>
      <c r="PSR7" s="231"/>
      <c r="PSS7" s="231"/>
      <c r="PST7" s="231"/>
      <c r="PSU7" s="231"/>
      <c r="PSV7" s="231"/>
      <c r="PSW7" s="231"/>
      <c r="PSX7" s="231"/>
      <c r="PSY7" s="231"/>
      <c r="PSZ7" s="231"/>
      <c r="PTA7" s="231"/>
      <c r="PTB7" s="231"/>
      <c r="PTC7" s="231"/>
      <c r="PTD7" s="231"/>
      <c r="PTE7" s="231"/>
      <c r="PTF7" s="231"/>
      <c r="PTG7" s="231"/>
      <c r="PTH7" s="231"/>
      <c r="PTI7" s="231"/>
      <c r="PTJ7" s="231"/>
      <c r="PTK7" s="231"/>
      <c r="PTL7" s="231"/>
      <c r="PTM7" s="231"/>
      <c r="PTN7" s="231"/>
      <c r="PTO7" s="231"/>
      <c r="PTP7" s="231"/>
      <c r="PTQ7" s="231"/>
      <c r="PTR7" s="231"/>
      <c r="PTS7" s="231"/>
      <c r="PTT7" s="231"/>
      <c r="PTU7" s="231"/>
      <c r="PTV7" s="231"/>
      <c r="PTW7" s="231"/>
      <c r="PTX7" s="231"/>
      <c r="PTY7" s="231"/>
      <c r="PTZ7" s="231"/>
      <c r="PUA7" s="231"/>
      <c r="PUB7" s="231"/>
      <c r="PUC7" s="231"/>
      <c r="PUD7" s="231"/>
      <c r="PUE7" s="231"/>
      <c r="PUF7" s="231"/>
      <c r="PUG7" s="231"/>
      <c r="PUH7" s="231"/>
      <c r="PUI7" s="231"/>
      <c r="PUJ7" s="231"/>
      <c r="PUK7" s="231"/>
      <c r="PUL7" s="231"/>
      <c r="PUM7" s="231"/>
      <c r="PUN7" s="231"/>
      <c r="PUO7" s="231"/>
      <c r="PUP7" s="231"/>
      <c r="PUQ7" s="231"/>
      <c r="PUR7" s="231"/>
      <c r="PUS7" s="231"/>
      <c r="PUT7" s="231"/>
      <c r="PUU7" s="231"/>
      <c r="PUV7" s="231"/>
      <c r="PUW7" s="231"/>
      <c r="PUX7" s="231"/>
      <c r="PUY7" s="231"/>
      <c r="PUZ7" s="231"/>
      <c r="PVA7" s="231"/>
      <c r="PVB7" s="231"/>
      <c r="PVC7" s="231"/>
      <c r="PVD7" s="231"/>
      <c r="PVE7" s="231"/>
      <c r="PVF7" s="231"/>
      <c r="PVG7" s="231"/>
      <c r="PVH7" s="231"/>
      <c r="PVI7" s="231"/>
      <c r="PVJ7" s="231"/>
      <c r="PVK7" s="231"/>
      <c r="PVL7" s="231"/>
      <c r="PVM7" s="231"/>
      <c r="PVN7" s="231"/>
      <c r="PVO7" s="231"/>
      <c r="PVP7" s="231"/>
      <c r="PVQ7" s="231"/>
      <c r="PVR7" s="231"/>
      <c r="PVS7" s="231"/>
      <c r="PVT7" s="231"/>
      <c r="PVU7" s="231"/>
      <c r="PVV7" s="231"/>
      <c r="PVW7" s="231"/>
      <c r="PVX7" s="231"/>
      <c r="PVY7" s="231"/>
      <c r="PVZ7" s="231"/>
      <c r="PWA7" s="231"/>
      <c r="PWB7" s="231"/>
      <c r="PWC7" s="231"/>
      <c r="PWD7" s="231"/>
      <c r="PWE7" s="231"/>
      <c r="PWF7" s="231"/>
      <c r="PWG7" s="231"/>
      <c r="PWH7" s="231"/>
      <c r="PWI7" s="231"/>
      <c r="PWJ7" s="231"/>
      <c r="PWK7" s="231"/>
      <c r="PWL7" s="231"/>
      <c r="PWM7" s="231"/>
      <c r="PWN7" s="231"/>
      <c r="PWO7" s="231"/>
      <c r="PWP7" s="231"/>
      <c r="PWQ7" s="231"/>
      <c r="PWR7" s="231"/>
      <c r="PWS7" s="231"/>
      <c r="PWT7" s="231"/>
      <c r="PWU7" s="231"/>
      <c r="PWV7" s="231"/>
      <c r="PWW7" s="231"/>
      <c r="PWX7" s="231"/>
      <c r="PWY7" s="231"/>
      <c r="PWZ7" s="231"/>
      <c r="PXA7" s="231"/>
      <c r="PXB7" s="231"/>
      <c r="PXC7" s="231"/>
      <c r="PXD7" s="231"/>
      <c r="PXE7" s="231"/>
      <c r="PXF7" s="231"/>
      <c r="PXG7" s="231"/>
      <c r="PXH7" s="231"/>
      <c r="PXI7" s="231"/>
      <c r="PXJ7" s="231"/>
      <c r="PXK7" s="231"/>
      <c r="PXL7" s="231"/>
      <c r="PXM7" s="231"/>
      <c r="PXN7" s="231"/>
      <c r="PXO7" s="231"/>
      <c r="PXP7" s="231"/>
      <c r="PXQ7" s="231"/>
      <c r="PXR7" s="231"/>
      <c r="PXS7" s="231"/>
      <c r="PXT7" s="231"/>
      <c r="PXU7" s="231"/>
      <c r="PXV7" s="231"/>
      <c r="PXW7" s="231"/>
      <c r="PXX7" s="231"/>
      <c r="PXY7" s="231"/>
      <c r="PXZ7" s="231"/>
      <c r="PYA7" s="231"/>
      <c r="PYB7" s="231"/>
      <c r="PYC7" s="231"/>
      <c r="PYD7" s="231"/>
      <c r="PYE7" s="231"/>
      <c r="PYF7" s="231"/>
      <c r="PYG7" s="231"/>
      <c r="PYH7" s="231"/>
      <c r="PYI7" s="231"/>
      <c r="PYJ7" s="231"/>
      <c r="PYK7" s="231"/>
      <c r="PYL7" s="231"/>
      <c r="PYM7" s="231"/>
      <c r="PYN7" s="231"/>
      <c r="PYO7" s="231"/>
      <c r="PYP7" s="231"/>
      <c r="PYQ7" s="231"/>
      <c r="PYR7" s="231"/>
      <c r="PYS7" s="231"/>
      <c r="PYT7" s="231"/>
      <c r="PYU7" s="231"/>
      <c r="PYV7" s="231"/>
      <c r="PYW7" s="231"/>
      <c r="PYX7" s="231"/>
      <c r="PYY7" s="231"/>
      <c r="PYZ7" s="231"/>
      <c r="PZA7" s="231"/>
      <c r="PZB7" s="231"/>
      <c r="PZC7" s="231"/>
      <c r="PZD7" s="231"/>
      <c r="PZE7" s="231"/>
      <c r="PZF7" s="231"/>
      <c r="PZG7" s="231"/>
      <c r="PZH7" s="231"/>
      <c r="PZI7" s="231"/>
      <c r="PZJ7" s="231"/>
      <c r="PZK7" s="231"/>
      <c r="PZL7" s="231"/>
      <c r="PZM7" s="231"/>
      <c r="PZN7" s="231"/>
      <c r="PZO7" s="231"/>
      <c r="PZP7" s="231"/>
      <c r="PZQ7" s="231"/>
      <c r="PZR7" s="231"/>
      <c r="PZS7" s="231"/>
      <c r="PZT7" s="231"/>
      <c r="PZU7" s="231"/>
      <c r="PZV7" s="231"/>
      <c r="PZW7" s="231"/>
      <c r="PZX7" s="231"/>
      <c r="PZY7" s="231"/>
      <c r="PZZ7" s="231"/>
      <c r="QAA7" s="231"/>
      <c r="QAB7" s="231"/>
      <c r="QAC7" s="231"/>
      <c r="QAD7" s="231"/>
      <c r="QAE7" s="231"/>
      <c r="QAF7" s="231"/>
      <c r="QAG7" s="231"/>
      <c r="QAH7" s="231"/>
      <c r="QAI7" s="231"/>
      <c r="QAJ7" s="231"/>
      <c r="QAK7" s="231"/>
      <c r="QAL7" s="231"/>
      <c r="QAM7" s="231"/>
      <c r="QAN7" s="231"/>
      <c r="QAO7" s="231"/>
      <c r="QAP7" s="231"/>
      <c r="QAQ7" s="231"/>
      <c r="QAR7" s="231"/>
      <c r="QAS7" s="231"/>
      <c r="QAT7" s="231"/>
      <c r="QAU7" s="231"/>
      <c r="QAV7" s="231"/>
      <c r="QAW7" s="231"/>
      <c r="QAX7" s="231"/>
      <c r="QAY7" s="231"/>
      <c r="QAZ7" s="231"/>
      <c r="QBA7" s="231"/>
      <c r="QBB7" s="231"/>
      <c r="QBC7" s="231"/>
      <c r="QBD7" s="231"/>
      <c r="QBE7" s="231"/>
      <c r="QBF7" s="231"/>
      <c r="QBG7" s="231"/>
      <c r="QBH7" s="231"/>
      <c r="QBI7" s="231"/>
      <c r="QBJ7" s="231"/>
      <c r="QBK7" s="231"/>
      <c r="QBL7" s="231"/>
      <c r="QBM7" s="231"/>
      <c r="QBN7" s="231"/>
      <c r="QBO7" s="231"/>
      <c r="QBP7" s="231"/>
      <c r="QBQ7" s="231"/>
      <c r="QBR7" s="231"/>
      <c r="QBS7" s="231"/>
      <c r="QBT7" s="231"/>
      <c r="QBU7" s="231"/>
      <c r="QBV7" s="231"/>
      <c r="QBW7" s="231"/>
      <c r="QBX7" s="231"/>
      <c r="QBY7" s="231"/>
      <c r="QBZ7" s="231"/>
      <c r="QCA7" s="231"/>
      <c r="QCB7" s="231"/>
      <c r="QCC7" s="231"/>
      <c r="QCD7" s="231"/>
      <c r="QCE7" s="231"/>
      <c r="QCF7" s="231"/>
      <c r="QCG7" s="231"/>
      <c r="QCH7" s="231"/>
      <c r="QCI7" s="231"/>
      <c r="QCJ7" s="231"/>
      <c r="QCK7" s="231"/>
      <c r="QCL7" s="231"/>
      <c r="QCM7" s="231"/>
      <c r="QCN7" s="231"/>
      <c r="QCO7" s="231"/>
      <c r="QCP7" s="231"/>
      <c r="QCQ7" s="231"/>
      <c r="QCR7" s="231"/>
      <c r="QCS7" s="231"/>
      <c r="QCT7" s="231"/>
      <c r="QCU7" s="231"/>
      <c r="QCV7" s="231"/>
      <c r="QCW7" s="231"/>
      <c r="QCX7" s="231"/>
      <c r="QCY7" s="231"/>
      <c r="QCZ7" s="231"/>
      <c r="QDA7" s="231"/>
      <c r="QDB7" s="231"/>
      <c r="QDC7" s="231"/>
      <c r="QDD7" s="231"/>
      <c r="QDE7" s="231"/>
      <c r="QDF7" s="231"/>
      <c r="QDG7" s="231"/>
      <c r="QDH7" s="231"/>
      <c r="QDI7" s="231"/>
      <c r="QDJ7" s="231"/>
      <c r="QDK7" s="231"/>
      <c r="QDL7" s="231"/>
      <c r="QDM7" s="231"/>
      <c r="QDN7" s="231"/>
      <c r="QDO7" s="231"/>
      <c r="QDP7" s="231"/>
      <c r="QDQ7" s="231"/>
      <c r="QDR7" s="231"/>
      <c r="QDS7" s="231"/>
      <c r="QDT7" s="231"/>
      <c r="QDU7" s="231"/>
      <c r="QDV7" s="231"/>
      <c r="QDW7" s="231"/>
      <c r="QDX7" s="231"/>
      <c r="QDY7" s="231"/>
      <c r="QDZ7" s="231"/>
      <c r="QEA7" s="231"/>
      <c r="QEB7" s="231"/>
      <c r="QEC7" s="231"/>
      <c r="QED7" s="231"/>
      <c r="QEE7" s="231"/>
      <c r="QEF7" s="231"/>
      <c r="QEG7" s="231"/>
      <c r="QEH7" s="231"/>
      <c r="QEI7" s="231"/>
      <c r="QEJ7" s="231"/>
      <c r="QEK7" s="231"/>
      <c r="QEL7" s="231"/>
      <c r="QEM7" s="231"/>
      <c r="QEN7" s="231"/>
      <c r="QEO7" s="231"/>
      <c r="QEP7" s="231"/>
      <c r="QEQ7" s="231"/>
      <c r="QER7" s="231"/>
      <c r="QES7" s="231"/>
      <c r="QET7" s="231"/>
      <c r="QEU7" s="231"/>
      <c r="QEV7" s="231"/>
      <c r="QEW7" s="231"/>
      <c r="QEX7" s="231"/>
      <c r="QEY7" s="231"/>
      <c r="QEZ7" s="231"/>
      <c r="QFA7" s="231"/>
      <c r="QFB7" s="231"/>
      <c r="QFC7" s="231"/>
      <c r="QFD7" s="231"/>
      <c r="QFE7" s="231"/>
      <c r="QFF7" s="231"/>
      <c r="QFG7" s="231"/>
      <c r="QFH7" s="231"/>
      <c r="QFI7" s="231"/>
      <c r="QFJ7" s="231"/>
      <c r="QFK7" s="231"/>
      <c r="QFL7" s="231"/>
      <c r="QFM7" s="231"/>
      <c r="QFN7" s="231"/>
      <c r="QFO7" s="231"/>
      <c r="QFP7" s="231"/>
      <c r="QFQ7" s="231"/>
      <c r="QFR7" s="231"/>
      <c r="QFS7" s="231"/>
      <c r="QFT7" s="231"/>
      <c r="QFU7" s="231"/>
      <c r="QFV7" s="231"/>
      <c r="QFW7" s="231"/>
      <c r="QFX7" s="231"/>
      <c r="QFY7" s="231"/>
      <c r="QFZ7" s="231"/>
      <c r="QGA7" s="231"/>
      <c r="QGB7" s="231"/>
      <c r="QGC7" s="231"/>
      <c r="QGD7" s="231"/>
      <c r="QGE7" s="231"/>
      <c r="QGF7" s="231"/>
      <c r="QGG7" s="231"/>
      <c r="QGH7" s="231"/>
      <c r="QGI7" s="231"/>
      <c r="QGJ7" s="231"/>
      <c r="QGK7" s="231"/>
      <c r="QGL7" s="231"/>
      <c r="QGM7" s="231"/>
      <c r="QGN7" s="231"/>
      <c r="QGO7" s="231"/>
      <c r="QGP7" s="231"/>
      <c r="QGQ7" s="231"/>
      <c r="QGR7" s="231"/>
      <c r="QGS7" s="231"/>
      <c r="QGT7" s="231"/>
      <c r="QGU7" s="231"/>
      <c r="QGV7" s="231"/>
      <c r="QGW7" s="231"/>
      <c r="QGX7" s="231"/>
      <c r="QGY7" s="231"/>
      <c r="QGZ7" s="231"/>
      <c r="QHA7" s="231"/>
      <c r="QHB7" s="231"/>
      <c r="QHC7" s="231"/>
      <c r="QHD7" s="231"/>
      <c r="QHE7" s="231"/>
      <c r="QHF7" s="231"/>
      <c r="QHG7" s="231"/>
      <c r="QHH7" s="231"/>
      <c r="QHI7" s="231"/>
      <c r="QHJ7" s="231"/>
      <c r="QHK7" s="231"/>
      <c r="QHL7" s="231"/>
      <c r="QHM7" s="231"/>
      <c r="QHN7" s="231"/>
      <c r="QHO7" s="231"/>
      <c r="QHP7" s="231"/>
      <c r="QHQ7" s="231"/>
      <c r="QHR7" s="231"/>
      <c r="QHS7" s="231"/>
      <c r="QHT7" s="231"/>
      <c r="QHU7" s="231"/>
      <c r="QHV7" s="231"/>
      <c r="QHW7" s="231"/>
      <c r="QHX7" s="231"/>
      <c r="QHY7" s="231"/>
      <c r="QHZ7" s="231"/>
      <c r="QIA7" s="231"/>
      <c r="QIB7" s="231"/>
      <c r="QIC7" s="231"/>
      <c r="QID7" s="231"/>
      <c r="QIE7" s="231"/>
      <c r="QIF7" s="231"/>
      <c r="QIG7" s="231"/>
      <c r="QIH7" s="231"/>
      <c r="QII7" s="231"/>
      <c r="QIJ7" s="231"/>
      <c r="QIK7" s="231"/>
      <c r="QIL7" s="231"/>
      <c r="QIM7" s="231"/>
      <c r="QIN7" s="231"/>
      <c r="QIO7" s="231"/>
      <c r="QIP7" s="231"/>
      <c r="QIQ7" s="231"/>
      <c r="QIR7" s="231"/>
      <c r="QIS7" s="231"/>
      <c r="QIT7" s="231"/>
      <c r="QIU7" s="231"/>
      <c r="QIV7" s="231"/>
      <c r="QIW7" s="231"/>
      <c r="QIX7" s="231"/>
      <c r="QIY7" s="231"/>
      <c r="QIZ7" s="231"/>
      <c r="QJA7" s="231"/>
      <c r="QJB7" s="231"/>
      <c r="QJC7" s="231"/>
      <c r="QJD7" s="231"/>
      <c r="QJE7" s="231"/>
      <c r="QJF7" s="231"/>
      <c r="QJG7" s="231"/>
      <c r="QJH7" s="231"/>
      <c r="QJI7" s="231"/>
      <c r="QJJ7" s="231"/>
      <c r="QJK7" s="231"/>
      <c r="QJL7" s="231"/>
      <c r="QJM7" s="231"/>
      <c r="QJN7" s="231"/>
      <c r="QJO7" s="231"/>
      <c r="QJP7" s="231"/>
      <c r="QJQ7" s="231"/>
      <c r="QJR7" s="231"/>
      <c r="QJS7" s="231"/>
      <c r="QJT7" s="231"/>
      <c r="QJU7" s="231"/>
      <c r="QJV7" s="231"/>
      <c r="QJW7" s="231"/>
      <c r="QJX7" s="231"/>
      <c r="QJY7" s="231"/>
      <c r="QJZ7" s="231"/>
      <c r="QKA7" s="231"/>
      <c r="QKB7" s="231"/>
      <c r="QKC7" s="231"/>
      <c r="QKD7" s="231"/>
      <c r="QKE7" s="231"/>
      <c r="QKF7" s="231"/>
      <c r="QKG7" s="231"/>
      <c r="QKH7" s="231"/>
      <c r="QKI7" s="231"/>
      <c r="QKJ7" s="231"/>
      <c r="QKK7" s="231"/>
      <c r="QKL7" s="231"/>
      <c r="QKM7" s="231"/>
      <c r="QKN7" s="231"/>
      <c r="QKO7" s="231"/>
      <c r="QKP7" s="231"/>
      <c r="QKQ7" s="231"/>
      <c r="QKR7" s="231"/>
      <c r="QKS7" s="231"/>
      <c r="QKT7" s="231"/>
      <c r="QKU7" s="231"/>
      <c r="QKV7" s="231"/>
      <c r="QKW7" s="231"/>
      <c r="QKX7" s="231"/>
      <c r="QKY7" s="231"/>
      <c r="QKZ7" s="231"/>
      <c r="QLA7" s="231"/>
      <c r="QLB7" s="231"/>
      <c r="QLC7" s="231"/>
      <c r="QLD7" s="231"/>
      <c r="QLE7" s="231"/>
      <c r="QLF7" s="231"/>
      <c r="QLG7" s="231"/>
      <c r="QLH7" s="231"/>
      <c r="QLI7" s="231"/>
      <c r="QLJ7" s="231"/>
      <c r="QLK7" s="231"/>
      <c r="QLL7" s="231"/>
      <c r="QLM7" s="231"/>
      <c r="QLN7" s="231"/>
      <c r="QLO7" s="231"/>
      <c r="QLP7" s="231"/>
      <c r="QLQ7" s="231"/>
      <c r="QLR7" s="231"/>
      <c r="QLS7" s="231"/>
      <c r="QLT7" s="231"/>
      <c r="QLU7" s="231"/>
      <c r="QLV7" s="231"/>
      <c r="QLW7" s="231"/>
      <c r="QLX7" s="231"/>
      <c r="QLY7" s="231"/>
      <c r="QLZ7" s="231"/>
      <c r="QMA7" s="231"/>
      <c r="QMB7" s="231"/>
      <c r="QMC7" s="231"/>
      <c r="QMD7" s="231"/>
      <c r="QME7" s="231"/>
      <c r="QMF7" s="231"/>
      <c r="QMG7" s="231"/>
      <c r="QMH7" s="231"/>
      <c r="QMI7" s="231"/>
      <c r="QMJ7" s="231"/>
      <c r="QMK7" s="231"/>
      <c r="QML7" s="231"/>
      <c r="QMM7" s="231"/>
      <c r="QMN7" s="231"/>
      <c r="QMO7" s="231"/>
      <c r="QMP7" s="231"/>
      <c r="QMQ7" s="231"/>
      <c r="QMR7" s="231"/>
      <c r="QMS7" s="231"/>
      <c r="QMT7" s="231"/>
      <c r="QMU7" s="231"/>
      <c r="QMV7" s="231"/>
      <c r="QMW7" s="231"/>
      <c r="QMX7" s="231"/>
      <c r="QMY7" s="231"/>
      <c r="QMZ7" s="231"/>
      <c r="QNA7" s="231"/>
      <c r="QNB7" s="231"/>
      <c r="QNC7" s="231"/>
      <c r="QND7" s="231"/>
      <c r="QNE7" s="231"/>
      <c r="QNF7" s="231"/>
      <c r="QNG7" s="231"/>
      <c r="QNH7" s="231"/>
      <c r="QNI7" s="231"/>
      <c r="QNJ7" s="231"/>
      <c r="QNK7" s="231"/>
      <c r="QNL7" s="231"/>
      <c r="QNM7" s="231"/>
      <c r="QNN7" s="231"/>
      <c r="QNO7" s="231"/>
      <c r="QNP7" s="231"/>
      <c r="QNQ7" s="231"/>
      <c r="QNR7" s="231"/>
      <c r="QNS7" s="231"/>
      <c r="QNT7" s="231"/>
      <c r="QNU7" s="231"/>
      <c r="QNV7" s="231"/>
      <c r="QNW7" s="231"/>
      <c r="QNX7" s="231"/>
      <c r="QNY7" s="231"/>
      <c r="QNZ7" s="231"/>
      <c r="QOA7" s="231"/>
      <c r="QOB7" s="231"/>
      <c r="QOC7" s="231"/>
      <c r="QOD7" s="231"/>
      <c r="QOE7" s="231"/>
      <c r="QOF7" s="231"/>
      <c r="QOG7" s="231"/>
      <c r="QOH7" s="231"/>
      <c r="QOI7" s="231"/>
      <c r="QOJ7" s="231"/>
      <c r="QOK7" s="231"/>
      <c r="QOL7" s="231"/>
      <c r="QOM7" s="231"/>
      <c r="QON7" s="231"/>
      <c r="QOO7" s="231"/>
      <c r="QOP7" s="231"/>
      <c r="QOQ7" s="231"/>
      <c r="QOR7" s="231"/>
      <c r="QOS7" s="231"/>
      <c r="QOT7" s="231"/>
      <c r="QOU7" s="231"/>
      <c r="QOV7" s="231"/>
      <c r="QOW7" s="231"/>
      <c r="QOX7" s="231"/>
      <c r="QOY7" s="231"/>
      <c r="QOZ7" s="231"/>
      <c r="QPA7" s="231"/>
      <c r="QPB7" s="231"/>
      <c r="QPC7" s="231"/>
      <c r="QPD7" s="231"/>
      <c r="QPE7" s="231"/>
      <c r="QPF7" s="231"/>
      <c r="QPG7" s="231"/>
      <c r="QPH7" s="231"/>
      <c r="QPI7" s="231"/>
      <c r="QPJ7" s="231"/>
      <c r="QPK7" s="231"/>
      <c r="QPL7" s="231"/>
      <c r="QPM7" s="231"/>
      <c r="QPN7" s="231"/>
      <c r="QPO7" s="231"/>
      <c r="QPP7" s="231"/>
      <c r="QPQ7" s="231"/>
      <c r="QPR7" s="231"/>
      <c r="QPS7" s="231"/>
      <c r="QPT7" s="231"/>
      <c r="QPU7" s="231"/>
      <c r="QPV7" s="231"/>
      <c r="QPW7" s="231"/>
      <c r="QPX7" s="231"/>
      <c r="QPY7" s="231"/>
      <c r="QPZ7" s="231"/>
      <c r="QQA7" s="231"/>
      <c r="QQB7" s="231"/>
      <c r="QQC7" s="231"/>
      <c r="QQD7" s="231"/>
      <c r="QQE7" s="231"/>
      <c r="QQF7" s="231"/>
      <c r="QQG7" s="231"/>
      <c r="QQH7" s="231"/>
      <c r="QQI7" s="231"/>
      <c r="QQJ7" s="231"/>
      <c r="QQK7" s="231"/>
      <c r="QQL7" s="231"/>
      <c r="QQM7" s="231"/>
      <c r="QQN7" s="231"/>
      <c r="QQO7" s="231"/>
      <c r="QQP7" s="231"/>
      <c r="QQQ7" s="231"/>
      <c r="QQR7" s="231"/>
      <c r="QQS7" s="231"/>
      <c r="QQT7" s="231"/>
      <c r="QQU7" s="231"/>
      <c r="QQV7" s="231"/>
      <c r="QQW7" s="231"/>
      <c r="QQX7" s="231"/>
      <c r="QQY7" s="231"/>
      <c r="QQZ7" s="231"/>
      <c r="QRA7" s="231"/>
      <c r="QRB7" s="231"/>
      <c r="QRC7" s="231"/>
      <c r="QRD7" s="231"/>
      <c r="QRE7" s="231"/>
      <c r="QRF7" s="231"/>
      <c r="QRG7" s="231"/>
      <c r="QRH7" s="231"/>
      <c r="QRI7" s="231"/>
      <c r="QRJ7" s="231"/>
      <c r="QRK7" s="231"/>
      <c r="QRL7" s="231"/>
      <c r="QRM7" s="231"/>
      <c r="QRN7" s="231"/>
      <c r="QRO7" s="231"/>
      <c r="QRP7" s="231"/>
      <c r="QRQ7" s="231"/>
      <c r="QRR7" s="231"/>
      <c r="QRS7" s="231"/>
      <c r="QRT7" s="231"/>
      <c r="QRU7" s="231"/>
      <c r="QRV7" s="231"/>
      <c r="QRW7" s="231"/>
      <c r="QRX7" s="231"/>
      <c r="QRY7" s="231"/>
      <c r="QRZ7" s="231"/>
      <c r="QSA7" s="231"/>
      <c r="QSB7" s="231"/>
      <c r="QSC7" s="231"/>
      <c r="QSD7" s="231"/>
      <c r="QSE7" s="231"/>
      <c r="QSF7" s="231"/>
      <c r="QSG7" s="231"/>
      <c r="QSH7" s="231"/>
      <c r="QSI7" s="231"/>
      <c r="QSJ7" s="231"/>
      <c r="QSK7" s="231"/>
      <c r="QSL7" s="231"/>
      <c r="QSM7" s="231"/>
      <c r="QSN7" s="231"/>
      <c r="QSO7" s="231"/>
      <c r="QSP7" s="231"/>
      <c r="QSQ7" s="231"/>
      <c r="QSR7" s="231"/>
      <c r="QSS7" s="231"/>
      <c r="QST7" s="231"/>
      <c r="QSU7" s="231"/>
      <c r="QSV7" s="231"/>
      <c r="QSW7" s="231"/>
      <c r="QSX7" s="231"/>
      <c r="QSY7" s="231"/>
      <c r="QSZ7" s="231"/>
      <c r="QTA7" s="231"/>
      <c r="QTB7" s="231"/>
      <c r="QTC7" s="231"/>
      <c r="QTD7" s="231"/>
      <c r="QTE7" s="231"/>
      <c r="QTF7" s="231"/>
      <c r="QTG7" s="231"/>
      <c r="QTH7" s="231"/>
      <c r="QTI7" s="231"/>
      <c r="QTJ7" s="231"/>
      <c r="QTK7" s="231"/>
      <c r="QTL7" s="231"/>
      <c r="QTM7" s="231"/>
      <c r="QTN7" s="231"/>
      <c r="QTO7" s="231"/>
      <c r="QTP7" s="231"/>
      <c r="QTQ7" s="231"/>
      <c r="QTR7" s="231"/>
      <c r="QTS7" s="231"/>
      <c r="QTT7" s="231"/>
      <c r="QTU7" s="231"/>
      <c r="QTV7" s="231"/>
      <c r="QTW7" s="231"/>
      <c r="QTX7" s="231"/>
      <c r="QTY7" s="231"/>
      <c r="QTZ7" s="231"/>
      <c r="QUA7" s="231"/>
      <c r="QUB7" s="231"/>
      <c r="QUC7" s="231"/>
      <c r="QUD7" s="231"/>
      <c r="QUE7" s="231"/>
      <c r="QUF7" s="231"/>
      <c r="QUG7" s="231"/>
      <c r="QUH7" s="231"/>
      <c r="QUI7" s="231"/>
      <c r="QUJ7" s="231"/>
      <c r="QUK7" s="231"/>
      <c r="QUL7" s="231"/>
      <c r="QUM7" s="231"/>
      <c r="QUN7" s="231"/>
      <c r="QUO7" s="231"/>
      <c r="QUP7" s="231"/>
      <c r="QUQ7" s="231"/>
      <c r="QUR7" s="231"/>
      <c r="QUS7" s="231"/>
      <c r="QUT7" s="231"/>
      <c r="QUU7" s="231"/>
      <c r="QUV7" s="231"/>
      <c r="QUW7" s="231"/>
      <c r="QUX7" s="231"/>
      <c r="QUY7" s="231"/>
      <c r="QUZ7" s="231"/>
      <c r="QVA7" s="231"/>
      <c r="QVB7" s="231"/>
      <c r="QVC7" s="231"/>
      <c r="QVD7" s="231"/>
      <c r="QVE7" s="231"/>
      <c r="QVF7" s="231"/>
      <c r="QVG7" s="231"/>
      <c r="QVH7" s="231"/>
      <c r="QVI7" s="231"/>
      <c r="QVJ7" s="231"/>
      <c r="QVK7" s="231"/>
      <c r="QVL7" s="231"/>
      <c r="QVM7" s="231"/>
      <c r="QVN7" s="231"/>
      <c r="QVO7" s="231"/>
      <c r="QVP7" s="231"/>
      <c r="QVQ7" s="231"/>
      <c r="QVR7" s="231"/>
      <c r="QVS7" s="231"/>
      <c r="QVT7" s="231"/>
      <c r="QVU7" s="231"/>
      <c r="QVV7" s="231"/>
      <c r="QVW7" s="231"/>
      <c r="QVX7" s="231"/>
      <c r="QVY7" s="231"/>
      <c r="QVZ7" s="231"/>
      <c r="QWA7" s="231"/>
      <c r="QWB7" s="231"/>
      <c r="QWC7" s="231"/>
      <c r="QWD7" s="231"/>
      <c r="QWE7" s="231"/>
      <c r="QWF7" s="231"/>
      <c r="QWG7" s="231"/>
      <c r="QWH7" s="231"/>
      <c r="QWI7" s="231"/>
      <c r="QWJ7" s="231"/>
      <c r="QWK7" s="231"/>
      <c r="QWL7" s="231"/>
      <c r="QWM7" s="231"/>
      <c r="QWN7" s="231"/>
      <c r="QWO7" s="231"/>
      <c r="QWP7" s="231"/>
      <c r="QWQ7" s="231"/>
      <c r="QWR7" s="231"/>
      <c r="QWS7" s="231"/>
      <c r="QWT7" s="231"/>
      <c r="QWU7" s="231"/>
      <c r="QWV7" s="231"/>
      <c r="QWW7" s="231"/>
      <c r="QWX7" s="231"/>
      <c r="QWY7" s="231"/>
      <c r="QWZ7" s="231"/>
      <c r="QXA7" s="231"/>
      <c r="QXB7" s="231"/>
      <c r="QXC7" s="231"/>
      <c r="QXD7" s="231"/>
      <c r="QXE7" s="231"/>
      <c r="QXF7" s="231"/>
      <c r="QXG7" s="231"/>
      <c r="QXH7" s="231"/>
      <c r="QXI7" s="231"/>
      <c r="QXJ7" s="231"/>
      <c r="QXK7" s="231"/>
      <c r="QXL7" s="231"/>
      <c r="QXM7" s="231"/>
      <c r="QXN7" s="231"/>
      <c r="QXO7" s="231"/>
      <c r="QXP7" s="231"/>
      <c r="QXQ7" s="231"/>
      <c r="QXR7" s="231"/>
      <c r="QXS7" s="231"/>
      <c r="QXT7" s="231"/>
      <c r="QXU7" s="231"/>
      <c r="QXV7" s="231"/>
      <c r="QXW7" s="231"/>
      <c r="QXX7" s="231"/>
      <c r="QXY7" s="231"/>
      <c r="QXZ7" s="231"/>
      <c r="QYA7" s="231"/>
      <c r="QYB7" s="231"/>
      <c r="QYC7" s="231"/>
      <c r="QYD7" s="231"/>
      <c r="QYE7" s="231"/>
      <c r="QYF7" s="231"/>
      <c r="QYG7" s="231"/>
      <c r="QYH7" s="231"/>
      <c r="QYI7" s="231"/>
      <c r="QYJ7" s="231"/>
      <c r="QYK7" s="231"/>
      <c r="QYL7" s="231"/>
      <c r="QYM7" s="231"/>
      <c r="QYN7" s="231"/>
      <c r="QYO7" s="231"/>
      <c r="QYP7" s="231"/>
      <c r="QYQ7" s="231"/>
      <c r="QYR7" s="231"/>
      <c r="QYS7" s="231"/>
      <c r="QYT7" s="231"/>
      <c r="QYU7" s="231"/>
      <c r="QYV7" s="231"/>
      <c r="QYW7" s="231"/>
      <c r="QYX7" s="231"/>
      <c r="QYY7" s="231"/>
      <c r="QYZ7" s="231"/>
      <c r="QZA7" s="231"/>
      <c r="QZB7" s="231"/>
      <c r="QZC7" s="231"/>
      <c r="QZD7" s="231"/>
      <c r="QZE7" s="231"/>
      <c r="QZF7" s="231"/>
      <c r="QZG7" s="231"/>
      <c r="QZH7" s="231"/>
      <c r="QZI7" s="231"/>
      <c r="QZJ7" s="231"/>
      <c r="QZK7" s="231"/>
      <c r="QZL7" s="231"/>
      <c r="QZM7" s="231"/>
      <c r="QZN7" s="231"/>
      <c r="QZO7" s="231"/>
      <c r="QZP7" s="231"/>
      <c r="QZQ7" s="231"/>
      <c r="QZR7" s="231"/>
      <c r="QZS7" s="231"/>
      <c r="QZT7" s="231"/>
      <c r="QZU7" s="231"/>
      <c r="QZV7" s="231"/>
      <c r="QZW7" s="231"/>
      <c r="QZX7" s="231"/>
      <c r="QZY7" s="231"/>
      <c r="QZZ7" s="231"/>
      <c r="RAA7" s="231"/>
      <c r="RAB7" s="231"/>
      <c r="RAC7" s="231"/>
      <c r="RAD7" s="231"/>
      <c r="RAE7" s="231"/>
      <c r="RAF7" s="231"/>
      <c r="RAG7" s="231"/>
      <c r="RAH7" s="231"/>
      <c r="RAI7" s="231"/>
      <c r="RAJ7" s="231"/>
      <c r="RAK7" s="231"/>
      <c r="RAL7" s="231"/>
      <c r="RAM7" s="231"/>
      <c r="RAN7" s="231"/>
      <c r="RAO7" s="231"/>
      <c r="RAP7" s="231"/>
      <c r="RAQ7" s="231"/>
      <c r="RAR7" s="231"/>
      <c r="RAS7" s="231"/>
      <c r="RAT7" s="231"/>
      <c r="RAU7" s="231"/>
      <c r="RAV7" s="231"/>
      <c r="RAW7" s="231"/>
      <c r="RAX7" s="231"/>
      <c r="RAY7" s="231"/>
      <c r="RAZ7" s="231"/>
      <c r="RBA7" s="231"/>
      <c r="RBB7" s="231"/>
      <c r="RBC7" s="231"/>
      <c r="RBD7" s="231"/>
      <c r="RBE7" s="231"/>
      <c r="RBF7" s="231"/>
      <c r="RBG7" s="231"/>
      <c r="RBH7" s="231"/>
      <c r="RBI7" s="231"/>
      <c r="RBJ7" s="231"/>
      <c r="RBK7" s="231"/>
      <c r="RBL7" s="231"/>
      <c r="RBM7" s="231"/>
      <c r="RBN7" s="231"/>
      <c r="RBO7" s="231"/>
      <c r="RBP7" s="231"/>
      <c r="RBQ7" s="231"/>
      <c r="RBR7" s="231"/>
      <c r="RBS7" s="231"/>
      <c r="RBT7" s="231"/>
      <c r="RBU7" s="231"/>
      <c r="RBV7" s="231"/>
      <c r="RBW7" s="231"/>
      <c r="RBX7" s="231"/>
      <c r="RBY7" s="231"/>
      <c r="RBZ7" s="231"/>
      <c r="RCA7" s="231"/>
      <c r="RCB7" s="231"/>
      <c r="RCC7" s="231"/>
      <c r="RCD7" s="231"/>
      <c r="RCE7" s="231"/>
      <c r="RCF7" s="231"/>
      <c r="RCG7" s="231"/>
      <c r="RCH7" s="231"/>
      <c r="RCI7" s="231"/>
      <c r="RCJ7" s="231"/>
      <c r="RCK7" s="231"/>
      <c r="RCL7" s="231"/>
      <c r="RCM7" s="231"/>
      <c r="RCN7" s="231"/>
      <c r="RCO7" s="231"/>
      <c r="RCP7" s="231"/>
      <c r="RCQ7" s="231"/>
      <c r="RCR7" s="231"/>
      <c r="RCS7" s="231"/>
      <c r="RCT7" s="231"/>
      <c r="RCU7" s="231"/>
      <c r="RCV7" s="231"/>
      <c r="RCW7" s="231"/>
      <c r="RCX7" s="231"/>
      <c r="RCY7" s="231"/>
      <c r="RCZ7" s="231"/>
      <c r="RDA7" s="231"/>
      <c r="RDB7" s="231"/>
      <c r="RDC7" s="231"/>
      <c r="RDD7" s="231"/>
      <c r="RDE7" s="231"/>
      <c r="RDF7" s="231"/>
      <c r="RDG7" s="231"/>
      <c r="RDH7" s="231"/>
      <c r="RDI7" s="231"/>
      <c r="RDJ7" s="231"/>
      <c r="RDK7" s="231"/>
      <c r="RDL7" s="231"/>
      <c r="RDM7" s="231"/>
      <c r="RDN7" s="231"/>
      <c r="RDO7" s="231"/>
      <c r="RDP7" s="231"/>
      <c r="RDQ7" s="231"/>
      <c r="RDR7" s="231"/>
      <c r="RDS7" s="231"/>
      <c r="RDT7" s="231"/>
      <c r="RDU7" s="231"/>
      <c r="RDV7" s="231"/>
      <c r="RDW7" s="231"/>
      <c r="RDX7" s="231"/>
      <c r="RDY7" s="231"/>
      <c r="RDZ7" s="231"/>
      <c r="REA7" s="231"/>
      <c r="REB7" s="231"/>
      <c r="REC7" s="231"/>
      <c r="RED7" s="231"/>
      <c r="REE7" s="231"/>
      <c r="REF7" s="231"/>
      <c r="REG7" s="231"/>
      <c r="REH7" s="231"/>
      <c r="REI7" s="231"/>
      <c r="REJ7" s="231"/>
      <c r="REK7" s="231"/>
      <c r="REL7" s="231"/>
      <c r="REM7" s="231"/>
      <c r="REN7" s="231"/>
      <c r="REO7" s="231"/>
      <c r="REP7" s="231"/>
      <c r="REQ7" s="231"/>
      <c r="RER7" s="231"/>
      <c r="RES7" s="231"/>
      <c r="RET7" s="231"/>
      <c r="REU7" s="231"/>
      <c r="REV7" s="231"/>
      <c r="REW7" s="231"/>
      <c r="REX7" s="231"/>
      <c r="REY7" s="231"/>
      <c r="REZ7" s="231"/>
      <c r="RFA7" s="231"/>
      <c r="RFB7" s="231"/>
      <c r="RFC7" s="231"/>
      <c r="RFD7" s="231"/>
      <c r="RFE7" s="231"/>
      <c r="RFF7" s="231"/>
      <c r="RFG7" s="231"/>
      <c r="RFH7" s="231"/>
      <c r="RFI7" s="231"/>
      <c r="RFJ7" s="231"/>
      <c r="RFK7" s="231"/>
      <c r="RFL7" s="231"/>
      <c r="RFM7" s="231"/>
      <c r="RFN7" s="231"/>
      <c r="RFO7" s="231"/>
      <c r="RFP7" s="231"/>
      <c r="RFQ7" s="231"/>
      <c r="RFR7" s="231"/>
      <c r="RFS7" s="231"/>
      <c r="RFT7" s="231"/>
      <c r="RFU7" s="231"/>
      <c r="RFV7" s="231"/>
      <c r="RFW7" s="231"/>
      <c r="RFX7" s="231"/>
      <c r="RFY7" s="231"/>
      <c r="RFZ7" s="231"/>
      <c r="RGA7" s="231"/>
      <c r="RGB7" s="231"/>
      <c r="RGC7" s="231"/>
      <c r="RGD7" s="231"/>
      <c r="RGE7" s="231"/>
      <c r="RGF7" s="231"/>
      <c r="RGG7" s="231"/>
      <c r="RGH7" s="231"/>
      <c r="RGI7" s="231"/>
      <c r="RGJ7" s="231"/>
      <c r="RGK7" s="231"/>
      <c r="RGL7" s="231"/>
      <c r="RGM7" s="231"/>
      <c r="RGN7" s="231"/>
      <c r="RGO7" s="231"/>
      <c r="RGP7" s="231"/>
      <c r="RGQ7" s="231"/>
      <c r="RGR7" s="231"/>
      <c r="RGS7" s="231"/>
      <c r="RGT7" s="231"/>
      <c r="RGU7" s="231"/>
      <c r="RGV7" s="231"/>
      <c r="RGW7" s="231"/>
      <c r="RGX7" s="231"/>
      <c r="RGY7" s="231"/>
      <c r="RGZ7" s="231"/>
      <c r="RHA7" s="231"/>
      <c r="RHB7" s="231"/>
      <c r="RHC7" s="231"/>
      <c r="RHD7" s="231"/>
      <c r="RHE7" s="231"/>
      <c r="RHF7" s="231"/>
      <c r="RHG7" s="231"/>
      <c r="RHH7" s="231"/>
      <c r="RHI7" s="231"/>
      <c r="RHJ7" s="231"/>
      <c r="RHK7" s="231"/>
      <c r="RHL7" s="231"/>
      <c r="RHM7" s="231"/>
      <c r="RHN7" s="231"/>
      <c r="RHO7" s="231"/>
      <c r="RHP7" s="231"/>
      <c r="RHQ7" s="231"/>
      <c r="RHR7" s="231"/>
      <c r="RHS7" s="231"/>
      <c r="RHT7" s="231"/>
      <c r="RHU7" s="231"/>
      <c r="RHV7" s="231"/>
      <c r="RHW7" s="231"/>
      <c r="RHX7" s="231"/>
      <c r="RHY7" s="231"/>
      <c r="RHZ7" s="231"/>
      <c r="RIA7" s="231"/>
      <c r="RIB7" s="231"/>
      <c r="RIC7" s="231"/>
      <c r="RID7" s="231"/>
      <c r="RIE7" s="231"/>
      <c r="RIF7" s="231"/>
      <c r="RIG7" s="231"/>
      <c r="RIH7" s="231"/>
      <c r="RII7" s="231"/>
      <c r="RIJ7" s="231"/>
      <c r="RIK7" s="231"/>
      <c r="RIL7" s="231"/>
      <c r="RIM7" s="231"/>
      <c r="RIN7" s="231"/>
      <c r="RIO7" s="231"/>
      <c r="RIP7" s="231"/>
      <c r="RIQ7" s="231"/>
      <c r="RIR7" s="231"/>
      <c r="RIS7" s="231"/>
      <c r="RIT7" s="231"/>
      <c r="RIU7" s="231"/>
      <c r="RIV7" s="231"/>
      <c r="RIW7" s="231"/>
      <c r="RIX7" s="231"/>
      <c r="RIY7" s="231"/>
      <c r="RIZ7" s="231"/>
      <c r="RJA7" s="231"/>
      <c r="RJB7" s="231"/>
      <c r="RJC7" s="231"/>
      <c r="RJD7" s="231"/>
      <c r="RJE7" s="231"/>
      <c r="RJF7" s="231"/>
      <c r="RJG7" s="231"/>
      <c r="RJH7" s="231"/>
      <c r="RJI7" s="231"/>
      <c r="RJJ7" s="231"/>
      <c r="RJK7" s="231"/>
      <c r="RJL7" s="231"/>
      <c r="RJM7" s="231"/>
      <c r="RJN7" s="231"/>
      <c r="RJO7" s="231"/>
      <c r="RJP7" s="231"/>
      <c r="RJQ7" s="231"/>
      <c r="RJR7" s="231"/>
      <c r="RJS7" s="231"/>
      <c r="RJT7" s="231"/>
      <c r="RJU7" s="231"/>
      <c r="RJV7" s="231"/>
      <c r="RJW7" s="231"/>
      <c r="RJX7" s="231"/>
      <c r="RJY7" s="231"/>
      <c r="RJZ7" s="231"/>
      <c r="RKA7" s="231"/>
      <c r="RKB7" s="231"/>
      <c r="RKC7" s="231"/>
      <c r="RKD7" s="231"/>
      <c r="RKE7" s="231"/>
      <c r="RKF7" s="231"/>
      <c r="RKG7" s="231"/>
      <c r="RKH7" s="231"/>
      <c r="RKI7" s="231"/>
      <c r="RKJ7" s="231"/>
      <c r="RKK7" s="231"/>
      <c r="RKL7" s="231"/>
      <c r="RKM7" s="231"/>
      <c r="RKN7" s="231"/>
      <c r="RKO7" s="231"/>
      <c r="RKP7" s="231"/>
      <c r="RKQ7" s="231"/>
      <c r="RKR7" s="231"/>
      <c r="RKS7" s="231"/>
      <c r="RKT7" s="231"/>
      <c r="RKU7" s="231"/>
      <c r="RKV7" s="231"/>
      <c r="RKW7" s="231"/>
      <c r="RKX7" s="231"/>
      <c r="RKY7" s="231"/>
      <c r="RKZ7" s="231"/>
      <c r="RLA7" s="231"/>
      <c r="RLB7" s="231"/>
      <c r="RLC7" s="231"/>
      <c r="RLD7" s="231"/>
      <c r="RLE7" s="231"/>
      <c r="RLF7" s="231"/>
      <c r="RLG7" s="231"/>
      <c r="RLH7" s="231"/>
      <c r="RLI7" s="231"/>
      <c r="RLJ7" s="231"/>
      <c r="RLK7" s="231"/>
      <c r="RLL7" s="231"/>
      <c r="RLM7" s="231"/>
      <c r="RLN7" s="231"/>
      <c r="RLO7" s="231"/>
      <c r="RLP7" s="231"/>
      <c r="RLQ7" s="231"/>
      <c r="RLR7" s="231"/>
      <c r="RLS7" s="231"/>
      <c r="RLT7" s="231"/>
      <c r="RLU7" s="231"/>
      <c r="RLV7" s="231"/>
      <c r="RLW7" s="231"/>
      <c r="RLX7" s="231"/>
      <c r="RLY7" s="231"/>
      <c r="RLZ7" s="231"/>
      <c r="RMA7" s="231"/>
      <c r="RMB7" s="231"/>
      <c r="RMC7" s="231"/>
      <c r="RMD7" s="231"/>
      <c r="RME7" s="231"/>
      <c r="RMF7" s="231"/>
      <c r="RMG7" s="231"/>
      <c r="RMH7" s="231"/>
      <c r="RMI7" s="231"/>
      <c r="RMJ7" s="231"/>
      <c r="RMK7" s="231"/>
      <c r="RML7" s="231"/>
      <c r="RMM7" s="231"/>
      <c r="RMN7" s="231"/>
      <c r="RMO7" s="231"/>
      <c r="RMP7" s="231"/>
      <c r="RMQ7" s="231"/>
      <c r="RMR7" s="231"/>
      <c r="RMS7" s="231"/>
      <c r="RMT7" s="231"/>
      <c r="RMU7" s="231"/>
      <c r="RMV7" s="231"/>
      <c r="RMW7" s="231"/>
      <c r="RMX7" s="231"/>
      <c r="RMY7" s="231"/>
      <c r="RMZ7" s="231"/>
      <c r="RNA7" s="231"/>
      <c r="RNB7" s="231"/>
      <c r="RNC7" s="231"/>
      <c r="RND7" s="231"/>
      <c r="RNE7" s="231"/>
      <c r="RNF7" s="231"/>
      <c r="RNG7" s="231"/>
      <c r="RNH7" s="231"/>
      <c r="RNI7" s="231"/>
      <c r="RNJ7" s="231"/>
      <c r="RNK7" s="231"/>
      <c r="RNL7" s="231"/>
      <c r="RNM7" s="231"/>
      <c r="RNN7" s="231"/>
      <c r="RNO7" s="231"/>
      <c r="RNP7" s="231"/>
      <c r="RNQ7" s="231"/>
      <c r="RNR7" s="231"/>
      <c r="RNS7" s="231"/>
      <c r="RNT7" s="231"/>
      <c r="RNU7" s="231"/>
      <c r="RNV7" s="231"/>
      <c r="RNW7" s="231"/>
      <c r="RNX7" s="231"/>
      <c r="RNY7" s="231"/>
      <c r="RNZ7" s="231"/>
      <c r="ROA7" s="231"/>
      <c r="ROB7" s="231"/>
      <c r="ROC7" s="231"/>
      <c r="ROD7" s="231"/>
      <c r="ROE7" s="231"/>
      <c r="ROF7" s="231"/>
      <c r="ROG7" s="231"/>
      <c r="ROH7" s="231"/>
      <c r="ROI7" s="231"/>
      <c r="ROJ7" s="231"/>
      <c r="ROK7" s="231"/>
      <c r="ROL7" s="231"/>
      <c r="ROM7" s="231"/>
      <c r="RON7" s="231"/>
      <c r="ROO7" s="231"/>
      <c r="ROP7" s="231"/>
      <c r="ROQ7" s="231"/>
      <c r="ROR7" s="231"/>
      <c r="ROS7" s="231"/>
      <c r="ROT7" s="231"/>
      <c r="ROU7" s="231"/>
      <c r="ROV7" s="231"/>
      <c r="ROW7" s="231"/>
      <c r="ROX7" s="231"/>
      <c r="ROY7" s="231"/>
      <c r="ROZ7" s="231"/>
      <c r="RPA7" s="231"/>
      <c r="RPB7" s="231"/>
      <c r="RPC7" s="231"/>
      <c r="RPD7" s="231"/>
      <c r="RPE7" s="231"/>
      <c r="RPF7" s="231"/>
      <c r="RPG7" s="231"/>
      <c r="RPH7" s="231"/>
      <c r="RPI7" s="231"/>
      <c r="RPJ7" s="231"/>
      <c r="RPK7" s="231"/>
      <c r="RPL7" s="231"/>
      <c r="RPM7" s="231"/>
      <c r="RPN7" s="231"/>
      <c r="RPO7" s="231"/>
      <c r="RPP7" s="231"/>
      <c r="RPQ7" s="231"/>
      <c r="RPR7" s="231"/>
      <c r="RPS7" s="231"/>
      <c r="RPT7" s="231"/>
      <c r="RPU7" s="231"/>
      <c r="RPV7" s="231"/>
      <c r="RPW7" s="231"/>
      <c r="RPX7" s="231"/>
      <c r="RPY7" s="231"/>
      <c r="RPZ7" s="231"/>
      <c r="RQA7" s="231"/>
      <c r="RQB7" s="231"/>
      <c r="RQC7" s="231"/>
      <c r="RQD7" s="231"/>
      <c r="RQE7" s="231"/>
      <c r="RQF7" s="231"/>
      <c r="RQG7" s="231"/>
      <c r="RQH7" s="231"/>
      <c r="RQI7" s="231"/>
      <c r="RQJ7" s="231"/>
      <c r="RQK7" s="231"/>
      <c r="RQL7" s="231"/>
      <c r="RQM7" s="231"/>
      <c r="RQN7" s="231"/>
      <c r="RQO7" s="231"/>
      <c r="RQP7" s="231"/>
      <c r="RQQ7" s="231"/>
      <c r="RQR7" s="231"/>
      <c r="RQS7" s="231"/>
      <c r="RQT7" s="231"/>
      <c r="RQU7" s="231"/>
      <c r="RQV7" s="231"/>
      <c r="RQW7" s="231"/>
      <c r="RQX7" s="231"/>
      <c r="RQY7" s="231"/>
      <c r="RQZ7" s="231"/>
      <c r="RRA7" s="231"/>
      <c r="RRB7" s="231"/>
      <c r="RRC7" s="231"/>
      <c r="RRD7" s="231"/>
      <c r="RRE7" s="231"/>
      <c r="RRF7" s="231"/>
      <c r="RRG7" s="231"/>
      <c r="RRH7" s="231"/>
      <c r="RRI7" s="231"/>
      <c r="RRJ7" s="231"/>
      <c r="RRK7" s="231"/>
      <c r="RRL7" s="231"/>
      <c r="RRM7" s="231"/>
      <c r="RRN7" s="231"/>
      <c r="RRO7" s="231"/>
      <c r="RRP7" s="231"/>
      <c r="RRQ7" s="231"/>
      <c r="RRR7" s="231"/>
      <c r="RRS7" s="231"/>
      <c r="RRT7" s="231"/>
      <c r="RRU7" s="231"/>
      <c r="RRV7" s="231"/>
      <c r="RRW7" s="231"/>
      <c r="RRX7" s="231"/>
      <c r="RRY7" s="231"/>
      <c r="RRZ7" s="231"/>
      <c r="RSA7" s="231"/>
      <c r="RSB7" s="231"/>
      <c r="RSC7" s="231"/>
      <c r="RSD7" s="231"/>
      <c r="RSE7" s="231"/>
      <c r="RSF7" s="231"/>
      <c r="RSG7" s="231"/>
      <c r="RSH7" s="231"/>
      <c r="RSI7" s="231"/>
      <c r="RSJ7" s="231"/>
      <c r="RSK7" s="231"/>
      <c r="RSL7" s="231"/>
      <c r="RSM7" s="231"/>
      <c r="RSN7" s="231"/>
      <c r="RSO7" s="231"/>
      <c r="RSP7" s="231"/>
      <c r="RSQ7" s="231"/>
      <c r="RSR7" s="231"/>
      <c r="RSS7" s="231"/>
      <c r="RST7" s="231"/>
      <c r="RSU7" s="231"/>
      <c r="RSV7" s="231"/>
      <c r="RSW7" s="231"/>
      <c r="RSX7" s="231"/>
      <c r="RSY7" s="231"/>
      <c r="RSZ7" s="231"/>
      <c r="RTA7" s="231"/>
      <c r="RTB7" s="231"/>
      <c r="RTC7" s="231"/>
      <c r="RTD7" s="231"/>
      <c r="RTE7" s="231"/>
      <c r="RTF7" s="231"/>
      <c r="RTG7" s="231"/>
      <c r="RTH7" s="231"/>
      <c r="RTI7" s="231"/>
      <c r="RTJ7" s="231"/>
      <c r="RTK7" s="231"/>
      <c r="RTL7" s="231"/>
      <c r="RTM7" s="231"/>
      <c r="RTN7" s="231"/>
      <c r="RTO7" s="231"/>
      <c r="RTP7" s="231"/>
      <c r="RTQ7" s="231"/>
      <c r="RTR7" s="231"/>
      <c r="RTS7" s="231"/>
      <c r="RTT7" s="231"/>
      <c r="RTU7" s="231"/>
      <c r="RTV7" s="231"/>
      <c r="RTW7" s="231"/>
      <c r="RTX7" s="231"/>
      <c r="RTY7" s="231"/>
      <c r="RTZ7" s="231"/>
      <c r="RUA7" s="231"/>
      <c r="RUB7" s="231"/>
      <c r="RUC7" s="231"/>
      <c r="RUD7" s="231"/>
      <c r="RUE7" s="231"/>
      <c r="RUF7" s="231"/>
      <c r="RUG7" s="231"/>
      <c r="RUH7" s="231"/>
      <c r="RUI7" s="231"/>
      <c r="RUJ7" s="231"/>
      <c r="RUK7" s="231"/>
      <c r="RUL7" s="231"/>
      <c r="RUM7" s="231"/>
      <c r="RUN7" s="231"/>
      <c r="RUO7" s="231"/>
      <c r="RUP7" s="231"/>
      <c r="RUQ7" s="231"/>
      <c r="RUR7" s="231"/>
      <c r="RUS7" s="231"/>
      <c r="RUT7" s="231"/>
      <c r="RUU7" s="231"/>
      <c r="RUV7" s="231"/>
      <c r="RUW7" s="231"/>
      <c r="RUX7" s="231"/>
      <c r="RUY7" s="231"/>
      <c r="RUZ7" s="231"/>
      <c r="RVA7" s="231"/>
      <c r="RVB7" s="231"/>
      <c r="RVC7" s="231"/>
      <c r="RVD7" s="231"/>
      <c r="RVE7" s="231"/>
      <c r="RVF7" s="231"/>
      <c r="RVG7" s="231"/>
      <c r="RVH7" s="231"/>
      <c r="RVI7" s="231"/>
      <c r="RVJ7" s="231"/>
      <c r="RVK7" s="231"/>
      <c r="RVL7" s="231"/>
      <c r="RVM7" s="231"/>
      <c r="RVN7" s="231"/>
      <c r="RVO7" s="231"/>
      <c r="RVP7" s="231"/>
      <c r="RVQ7" s="231"/>
      <c r="RVR7" s="231"/>
      <c r="RVS7" s="231"/>
      <c r="RVT7" s="231"/>
      <c r="RVU7" s="231"/>
      <c r="RVV7" s="231"/>
      <c r="RVW7" s="231"/>
      <c r="RVX7" s="231"/>
      <c r="RVY7" s="231"/>
      <c r="RVZ7" s="231"/>
      <c r="RWA7" s="231"/>
      <c r="RWB7" s="231"/>
      <c r="RWC7" s="231"/>
      <c r="RWD7" s="231"/>
      <c r="RWE7" s="231"/>
      <c r="RWF7" s="231"/>
      <c r="RWG7" s="231"/>
      <c r="RWH7" s="231"/>
      <c r="RWI7" s="231"/>
      <c r="RWJ7" s="231"/>
      <c r="RWK7" s="231"/>
      <c r="RWL7" s="231"/>
      <c r="RWM7" s="231"/>
      <c r="RWN7" s="231"/>
      <c r="RWO7" s="231"/>
      <c r="RWP7" s="231"/>
      <c r="RWQ7" s="231"/>
      <c r="RWR7" s="231"/>
      <c r="RWS7" s="231"/>
      <c r="RWT7" s="231"/>
      <c r="RWU7" s="231"/>
      <c r="RWV7" s="231"/>
      <c r="RWW7" s="231"/>
      <c r="RWX7" s="231"/>
      <c r="RWY7" s="231"/>
      <c r="RWZ7" s="231"/>
      <c r="RXA7" s="231"/>
      <c r="RXB7" s="231"/>
      <c r="RXC7" s="231"/>
      <c r="RXD7" s="231"/>
      <c r="RXE7" s="231"/>
      <c r="RXF7" s="231"/>
      <c r="RXG7" s="231"/>
      <c r="RXH7" s="231"/>
      <c r="RXI7" s="231"/>
      <c r="RXJ7" s="231"/>
      <c r="RXK7" s="231"/>
      <c r="RXL7" s="231"/>
      <c r="RXM7" s="231"/>
      <c r="RXN7" s="231"/>
      <c r="RXO7" s="231"/>
      <c r="RXP7" s="231"/>
      <c r="RXQ7" s="231"/>
      <c r="RXR7" s="231"/>
      <c r="RXS7" s="231"/>
      <c r="RXT7" s="231"/>
      <c r="RXU7" s="231"/>
      <c r="RXV7" s="231"/>
      <c r="RXW7" s="231"/>
      <c r="RXX7" s="231"/>
      <c r="RXY7" s="231"/>
      <c r="RXZ7" s="231"/>
      <c r="RYA7" s="231"/>
      <c r="RYB7" s="231"/>
      <c r="RYC7" s="231"/>
      <c r="RYD7" s="231"/>
      <c r="RYE7" s="231"/>
      <c r="RYF7" s="231"/>
      <c r="RYG7" s="231"/>
      <c r="RYH7" s="231"/>
      <c r="RYI7" s="231"/>
      <c r="RYJ7" s="231"/>
      <c r="RYK7" s="231"/>
      <c r="RYL7" s="231"/>
      <c r="RYM7" s="231"/>
      <c r="RYN7" s="231"/>
      <c r="RYO7" s="231"/>
      <c r="RYP7" s="231"/>
      <c r="RYQ7" s="231"/>
      <c r="RYR7" s="231"/>
      <c r="RYS7" s="231"/>
      <c r="RYT7" s="231"/>
      <c r="RYU7" s="231"/>
      <c r="RYV7" s="231"/>
      <c r="RYW7" s="231"/>
      <c r="RYX7" s="231"/>
      <c r="RYY7" s="231"/>
      <c r="RYZ7" s="231"/>
      <c r="RZA7" s="231"/>
      <c r="RZB7" s="231"/>
      <c r="RZC7" s="231"/>
      <c r="RZD7" s="231"/>
      <c r="RZE7" s="231"/>
      <c r="RZF7" s="231"/>
      <c r="RZG7" s="231"/>
      <c r="RZH7" s="231"/>
      <c r="RZI7" s="231"/>
      <c r="RZJ7" s="231"/>
      <c r="RZK7" s="231"/>
      <c r="RZL7" s="231"/>
      <c r="RZM7" s="231"/>
      <c r="RZN7" s="231"/>
      <c r="RZO7" s="231"/>
      <c r="RZP7" s="231"/>
      <c r="RZQ7" s="231"/>
      <c r="RZR7" s="231"/>
      <c r="RZS7" s="231"/>
      <c r="RZT7" s="231"/>
      <c r="RZU7" s="231"/>
      <c r="RZV7" s="231"/>
      <c r="RZW7" s="231"/>
      <c r="RZX7" s="231"/>
      <c r="RZY7" s="231"/>
      <c r="RZZ7" s="231"/>
      <c r="SAA7" s="231"/>
      <c r="SAB7" s="231"/>
      <c r="SAC7" s="231"/>
      <c r="SAD7" s="231"/>
      <c r="SAE7" s="231"/>
      <c r="SAF7" s="231"/>
      <c r="SAG7" s="231"/>
      <c r="SAH7" s="231"/>
      <c r="SAI7" s="231"/>
      <c r="SAJ7" s="231"/>
      <c r="SAK7" s="231"/>
      <c r="SAL7" s="231"/>
      <c r="SAM7" s="231"/>
      <c r="SAN7" s="231"/>
      <c r="SAO7" s="231"/>
      <c r="SAP7" s="231"/>
      <c r="SAQ7" s="231"/>
      <c r="SAR7" s="231"/>
      <c r="SAS7" s="231"/>
      <c r="SAT7" s="231"/>
      <c r="SAU7" s="231"/>
      <c r="SAV7" s="231"/>
      <c r="SAW7" s="231"/>
      <c r="SAX7" s="231"/>
      <c r="SAY7" s="231"/>
      <c r="SAZ7" s="231"/>
      <c r="SBA7" s="231"/>
      <c r="SBB7" s="231"/>
      <c r="SBC7" s="231"/>
      <c r="SBD7" s="231"/>
      <c r="SBE7" s="231"/>
      <c r="SBF7" s="231"/>
      <c r="SBG7" s="231"/>
      <c r="SBH7" s="231"/>
      <c r="SBI7" s="231"/>
      <c r="SBJ7" s="231"/>
      <c r="SBK7" s="231"/>
      <c r="SBL7" s="231"/>
      <c r="SBM7" s="231"/>
      <c r="SBN7" s="231"/>
      <c r="SBO7" s="231"/>
      <c r="SBP7" s="231"/>
      <c r="SBQ7" s="231"/>
      <c r="SBR7" s="231"/>
      <c r="SBS7" s="231"/>
      <c r="SBT7" s="231"/>
      <c r="SBU7" s="231"/>
      <c r="SBV7" s="231"/>
      <c r="SBW7" s="231"/>
      <c r="SBX7" s="231"/>
      <c r="SBY7" s="231"/>
      <c r="SBZ7" s="231"/>
      <c r="SCA7" s="231"/>
      <c r="SCB7" s="231"/>
      <c r="SCC7" s="231"/>
      <c r="SCD7" s="231"/>
      <c r="SCE7" s="231"/>
      <c r="SCF7" s="231"/>
      <c r="SCG7" s="231"/>
      <c r="SCH7" s="231"/>
      <c r="SCI7" s="231"/>
      <c r="SCJ7" s="231"/>
      <c r="SCK7" s="231"/>
      <c r="SCL7" s="231"/>
      <c r="SCM7" s="231"/>
      <c r="SCN7" s="231"/>
      <c r="SCO7" s="231"/>
      <c r="SCP7" s="231"/>
      <c r="SCQ7" s="231"/>
      <c r="SCR7" s="231"/>
      <c r="SCS7" s="231"/>
      <c r="SCT7" s="231"/>
      <c r="SCU7" s="231"/>
      <c r="SCV7" s="231"/>
      <c r="SCW7" s="231"/>
      <c r="SCX7" s="231"/>
      <c r="SCY7" s="231"/>
      <c r="SCZ7" s="231"/>
      <c r="SDA7" s="231"/>
      <c r="SDB7" s="231"/>
      <c r="SDC7" s="231"/>
      <c r="SDD7" s="231"/>
      <c r="SDE7" s="231"/>
      <c r="SDF7" s="231"/>
      <c r="SDG7" s="231"/>
      <c r="SDH7" s="231"/>
      <c r="SDI7" s="231"/>
      <c r="SDJ7" s="231"/>
      <c r="SDK7" s="231"/>
      <c r="SDL7" s="231"/>
      <c r="SDM7" s="231"/>
      <c r="SDN7" s="231"/>
      <c r="SDO7" s="231"/>
      <c r="SDP7" s="231"/>
      <c r="SDQ7" s="231"/>
      <c r="SDR7" s="231"/>
      <c r="SDS7" s="231"/>
      <c r="SDT7" s="231"/>
      <c r="SDU7" s="231"/>
      <c r="SDV7" s="231"/>
      <c r="SDW7" s="231"/>
      <c r="SDX7" s="231"/>
      <c r="SDY7" s="231"/>
      <c r="SDZ7" s="231"/>
      <c r="SEA7" s="231"/>
      <c r="SEB7" s="231"/>
      <c r="SEC7" s="231"/>
      <c r="SED7" s="231"/>
      <c r="SEE7" s="231"/>
      <c r="SEF7" s="231"/>
      <c r="SEG7" s="231"/>
      <c r="SEH7" s="231"/>
      <c r="SEI7" s="231"/>
      <c r="SEJ7" s="231"/>
      <c r="SEK7" s="231"/>
      <c r="SEL7" s="231"/>
      <c r="SEM7" s="231"/>
      <c r="SEN7" s="231"/>
      <c r="SEO7" s="231"/>
      <c r="SEP7" s="231"/>
      <c r="SEQ7" s="231"/>
      <c r="SER7" s="231"/>
      <c r="SES7" s="231"/>
      <c r="SET7" s="231"/>
      <c r="SEU7" s="231"/>
      <c r="SEV7" s="231"/>
      <c r="SEW7" s="231"/>
      <c r="SEX7" s="231"/>
      <c r="SEY7" s="231"/>
      <c r="SEZ7" s="231"/>
      <c r="SFA7" s="231"/>
      <c r="SFB7" s="231"/>
      <c r="SFC7" s="231"/>
      <c r="SFD7" s="231"/>
      <c r="SFE7" s="231"/>
      <c r="SFF7" s="231"/>
      <c r="SFG7" s="231"/>
      <c r="SFH7" s="231"/>
      <c r="SFI7" s="231"/>
      <c r="SFJ7" s="231"/>
      <c r="SFK7" s="231"/>
      <c r="SFL7" s="231"/>
      <c r="SFM7" s="231"/>
      <c r="SFN7" s="231"/>
      <c r="SFO7" s="231"/>
      <c r="SFP7" s="231"/>
      <c r="SFQ7" s="231"/>
      <c r="SFR7" s="231"/>
      <c r="SFS7" s="231"/>
      <c r="SFT7" s="231"/>
      <c r="SFU7" s="231"/>
      <c r="SFV7" s="231"/>
      <c r="SFW7" s="231"/>
      <c r="SFX7" s="231"/>
      <c r="SFY7" s="231"/>
      <c r="SFZ7" s="231"/>
      <c r="SGA7" s="231"/>
      <c r="SGB7" s="231"/>
      <c r="SGC7" s="231"/>
      <c r="SGD7" s="231"/>
      <c r="SGE7" s="231"/>
      <c r="SGF7" s="231"/>
      <c r="SGG7" s="231"/>
      <c r="SGH7" s="231"/>
      <c r="SGI7" s="231"/>
      <c r="SGJ7" s="231"/>
      <c r="SGK7" s="231"/>
      <c r="SGL7" s="231"/>
      <c r="SGM7" s="231"/>
      <c r="SGN7" s="231"/>
      <c r="SGO7" s="231"/>
      <c r="SGP7" s="231"/>
      <c r="SGQ7" s="231"/>
      <c r="SGR7" s="231"/>
      <c r="SGS7" s="231"/>
      <c r="SGT7" s="231"/>
      <c r="SGU7" s="231"/>
      <c r="SGV7" s="231"/>
      <c r="SGW7" s="231"/>
      <c r="SGX7" s="231"/>
      <c r="SGY7" s="231"/>
      <c r="SGZ7" s="231"/>
      <c r="SHA7" s="231"/>
      <c r="SHB7" s="231"/>
      <c r="SHC7" s="231"/>
      <c r="SHD7" s="231"/>
      <c r="SHE7" s="231"/>
      <c r="SHF7" s="231"/>
      <c r="SHG7" s="231"/>
      <c r="SHH7" s="231"/>
      <c r="SHI7" s="231"/>
      <c r="SHJ7" s="231"/>
      <c r="SHK7" s="231"/>
      <c r="SHL7" s="231"/>
      <c r="SHM7" s="231"/>
      <c r="SHN7" s="231"/>
      <c r="SHO7" s="231"/>
      <c r="SHP7" s="231"/>
      <c r="SHQ7" s="231"/>
      <c r="SHR7" s="231"/>
      <c r="SHS7" s="231"/>
      <c r="SHT7" s="231"/>
      <c r="SHU7" s="231"/>
      <c r="SHV7" s="231"/>
      <c r="SHW7" s="231"/>
      <c r="SHX7" s="231"/>
      <c r="SHY7" s="231"/>
      <c r="SHZ7" s="231"/>
      <c r="SIA7" s="231"/>
      <c r="SIB7" s="231"/>
      <c r="SIC7" s="231"/>
      <c r="SID7" s="231"/>
      <c r="SIE7" s="231"/>
      <c r="SIF7" s="231"/>
      <c r="SIG7" s="231"/>
      <c r="SIH7" s="231"/>
      <c r="SII7" s="231"/>
      <c r="SIJ7" s="231"/>
      <c r="SIK7" s="231"/>
      <c r="SIL7" s="231"/>
      <c r="SIM7" s="231"/>
      <c r="SIN7" s="231"/>
      <c r="SIO7" s="231"/>
      <c r="SIP7" s="231"/>
      <c r="SIQ7" s="231"/>
      <c r="SIR7" s="231"/>
      <c r="SIS7" s="231"/>
      <c r="SIT7" s="231"/>
      <c r="SIU7" s="231"/>
      <c r="SIV7" s="231"/>
      <c r="SIW7" s="231"/>
      <c r="SIX7" s="231"/>
      <c r="SIY7" s="231"/>
      <c r="SIZ7" s="231"/>
      <c r="SJA7" s="231"/>
      <c r="SJB7" s="231"/>
      <c r="SJC7" s="231"/>
      <c r="SJD7" s="231"/>
      <c r="SJE7" s="231"/>
      <c r="SJF7" s="231"/>
      <c r="SJG7" s="231"/>
      <c r="SJH7" s="231"/>
      <c r="SJI7" s="231"/>
      <c r="SJJ7" s="231"/>
      <c r="SJK7" s="231"/>
      <c r="SJL7" s="231"/>
      <c r="SJM7" s="231"/>
      <c r="SJN7" s="231"/>
      <c r="SJO7" s="231"/>
      <c r="SJP7" s="231"/>
      <c r="SJQ7" s="231"/>
      <c r="SJR7" s="231"/>
      <c r="SJS7" s="231"/>
      <c r="SJT7" s="231"/>
      <c r="SJU7" s="231"/>
      <c r="SJV7" s="231"/>
      <c r="SJW7" s="231"/>
      <c r="SJX7" s="231"/>
      <c r="SJY7" s="231"/>
      <c r="SJZ7" s="231"/>
      <c r="SKA7" s="231"/>
      <c r="SKB7" s="231"/>
      <c r="SKC7" s="231"/>
      <c r="SKD7" s="231"/>
      <c r="SKE7" s="231"/>
      <c r="SKF7" s="231"/>
      <c r="SKG7" s="231"/>
      <c r="SKH7" s="231"/>
      <c r="SKI7" s="231"/>
      <c r="SKJ7" s="231"/>
      <c r="SKK7" s="231"/>
      <c r="SKL7" s="231"/>
      <c r="SKM7" s="231"/>
      <c r="SKN7" s="231"/>
      <c r="SKO7" s="231"/>
      <c r="SKP7" s="231"/>
      <c r="SKQ7" s="231"/>
      <c r="SKR7" s="231"/>
      <c r="SKS7" s="231"/>
      <c r="SKT7" s="231"/>
      <c r="SKU7" s="231"/>
      <c r="SKV7" s="231"/>
      <c r="SKW7" s="231"/>
      <c r="SKX7" s="231"/>
      <c r="SKY7" s="231"/>
      <c r="SKZ7" s="231"/>
      <c r="SLA7" s="231"/>
      <c r="SLB7" s="231"/>
      <c r="SLC7" s="231"/>
      <c r="SLD7" s="231"/>
      <c r="SLE7" s="231"/>
      <c r="SLF7" s="231"/>
      <c r="SLG7" s="231"/>
      <c r="SLH7" s="231"/>
      <c r="SLI7" s="231"/>
      <c r="SLJ7" s="231"/>
      <c r="SLK7" s="231"/>
      <c r="SLL7" s="231"/>
      <c r="SLM7" s="231"/>
      <c r="SLN7" s="231"/>
      <c r="SLO7" s="231"/>
      <c r="SLP7" s="231"/>
      <c r="SLQ7" s="231"/>
      <c r="SLR7" s="231"/>
      <c r="SLS7" s="231"/>
      <c r="SLT7" s="231"/>
      <c r="SLU7" s="231"/>
      <c r="SLV7" s="231"/>
      <c r="SLW7" s="231"/>
      <c r="SLX7" s="231"/>
      <c r="SLY7" s="231"/>
      <c r="SLZ7" s="231"/>
      <c r="SMA7" s="231"/>
      <c r="SMB7" s="231"/>
      <c r="SMC7" s="231"/>
      <c r="SMD7" s="231"/>
      <c r="SME7" s="231"/>
      <c r="SMF7" s="231"/>
      <c r="SMG7" s="231"/>
      <c r="SMH7" s="231"/>
      <c r="SMI7" s="231"/>
      <c r="SMJ7" s="231"/>
      <c r="SMK7" s="231"/>
      <c r="SML7" s="231"/>
      <c r="SMM7" s="231"/>
      <c r="SMN7" s="231"/>
      <c r="SMO7" s="231"/>
      <c r="SMP7" s="231"/>
      <c r="SMQ7" s="231"/>
      <c r="SMR7" s="231"/>
      <c r="SMS7" s="231"/>
      <c r="SMT7" s="231"/>
      <c r="SMU7" s="231"/>
      <c r="SMV7" s="231"/>
      <c r="SMW7" s="231"/>
      <c r="SMX7" s="231"/>
      <c r="SMY7" s="231"/>
      <c r="SMZ7" s="231"/>
      <c r="SNA7" s="231"/>
      <c r="SNB7" s="231"/>
      <c r="SNC7" s="231"/>
      <c r="SND7" s="231"/>
      <c r="SNE7" s="231"/>
      <c r="SNF7" s="231"/>
      <c r="SNG7" s="231"/>
      <c r="SNH7" s="231"/>
      <c r="SNI7" s="231"/>
      <c r="SNJ7" s="231"/>
      <c r="SNK7" s="231"/>
      <c r="SNL7" s="231"/>
      <c r="SNM7" s="231"/>
      <c r="SNN7" s="231"/>
      <c r="SNO7" s="231"/>
      <c r="SNP7" s="231"/>
      <c r="SNQ7" s="231"/>
      <c r="SNR7" s="231"/>
      <c r="SNS7" s="231"/>
      <c r="SNT7" s="231"/>
      <c r="SNU7" s="231"/>
      <c r="SNV7" s="231"/>
      <c r="SNW7" s="231"/>
      <c r="SNX7" s="231"/>
      <c r="SNY7" s="231"/>
      <c r="SNZ7" s="231"/>
      <c r="SOA7" s="231"/>
      <c r="SOB7" s="231"/>
      <c r="SOC7" s="231"/>
      <c r="SOD7" s="231"/>
      <c r="SOE7" s="231"/>
      <c r="SOF7" s="231"/>
      <c r="SOG7" s="231"/>
      <c r="SOH7" s="231"/>
      <c r="SOI7" s="231"/>
      <c r="SOJ7" s="231"/>
      <c r="SOK7" s="231"/>
      <c r="SOL7" s="231"/>
      <c r="SOM7" s="231"/>
      <c r="SON7" s="231"/>
      <c r="SOO7" s="231"/>
      <c r="SOP7" s="231"/>
      <c r="SOQ7" s="231"/>
      <c r="SOR7" s="231"/>
      <c r="SOS7" s="231"/>
      <c r="SOT7" s="231"/>
      <c r="SOU7" s="231"/>
      <c r="SOV7" s="231"/>
      <c r="SOW7" s="231"/>
      <c r="SOX7" s="231"/>
      <c r="SOY7" s="231"/>
      <c r="SOZ7" s="231"/>
      <c r="SPA7" s="231"/>
      <c r="SPB7" s="231"/>
      <c r="SPC7" s="231"/>
      <c r="SPD7" s="231"/>
      <c r="SPE7" s="231"/>
      <c r="SPF7" s="231"/>
      <c r="SPG7" s="231"/>
      <c r="SPH7" s="231"/>
      <c r="SPI7" s="231"/>
      <c r="SPJ7" s="231"/>
      <c r="SPK7" s="231"/>
      <c r="SPL7" s="231"/>
      <c r="SPM7" s="231"/>
      <c r="SPN7" s="231"/>
      <c r="SPO7" s="231"/>
      <c r="SPP7" s="231"/>
      <c r="SPQ7" s="231"/>
      <c r="SPR7" s="231"/>
      <c r="SPS7" s="231"/>
      <c r="SPT7" s="231"/>
      <c r="SPU7" s="231"/>
      <c r="SPV7" s="231"/>
      <c r="SPW7" s="231"/>
      <c r="SPX7" s="231"/>
      <c r="SPY7" s="231"/>
      <c r="SPZ7" s="231"/>
      <c r="SQA7" s="231"/>
      <c r="SQB7" s="231"/>
      <c r="SQC7" s="231"/>
      <c r="SQD7" s="231"/>
      <c r="SQE7" s="231"/>
      <c r="SQF7" s="231"/>
      <c r="SQG7" s="231"/>
      <c r="SQH7" s="231"/>
      <c r="SQI7" s="231"/>
      <c r="SQJ7" s="231"/>
      <c r="SQK7" s="231"/>
      <c r="SQL7" s="231"/>
      <c r="SQM7" s="231"/>
      <c r="SQN7" s="231"/>
      <c r="SQO7" s="231"/>
      <c r="SQP7" s="231"/>
      <c r="SQQ7" s="231"/>
      <c r="SQR7" s="231"/>
      <c r="SQS7" s="231"/>
      <c r="SQT7" s="231"/>
      <c r="SQU7" s="231"/>
      <c r="SQV7" s="231"/>
      <c r="SQW7" s="231"/>
      <c r="SQX7" s="231"/>
      <c r="SQY7" s="231"/>
      <c r="SQZ7" s="231"/>
      <c r="SRA7" s="231"/>
      <c r="SRB7" s="231"/>
      <c r="SRC7" s="231"/>
      <c r="SRD7" s="231"/>
      <c r="SRE7" s="231"/>
      <c r="SRF7" s="231"/>
      <c r="SRG7" s="231"/>
      <c r="SRH7" s="231"/>
      <c r="SRI7" s="231"/>
      <c r="SRJ7" s="231"/>
      <c r="SRK7" s="231"/>
      <c r="SRL7" s="231"/>
      <c r="SRM7" s="231"/>
      <c r="SRN7" s="231"/>
      <c r="SRO7" s="231"/>
      <c r="SRP7" s="231"/>
      <c r="SRQ7" s="231"/>
      <c r="SRR7" s="231"/>
      <c r="SRS7" s="231"/>
      <c r="SRT7" s="231"/>
      <c r="SRU7" s="231"/>
      <c r="SRV7" s="231"/>
      <c r="SRW7" s="231"/>
      <c r="SRX7" s="231"/>
      <c r="SRY7" s="231"/>
      <c r="SRZ7" s="231"/>
      <c r="SSA7" s="231"/>
      <c r="SSB7" s="231"/>
      <c r="SSC7" s="231"/>
      <c r="SSD7" s="231"/>
      <c r="SSE7" s="231"/>
      <c r="SSF7" s="231"/>
      <c r="SSG7" s="231"/>
      <c r="SSH7" s="231"/>
      <c r="SSI7" s="231"/>
      <c r="SSJ7" s="231"/>
      <c r="SSK7" s="231"/>
      <c r="SSL7" s="231"/>
      <c r="SSM7" s="231"/>
      <c r="SSN7" s="231"/>
      <c r="SSO7" s="231"/>
      <c r="SSP7" s="231"/>
      <c r="SSQ7" s="231"/>
      <c r="SSR7" s="231"/>
      <c r="SSS7" s="231"/>
      <c r="SST7" s="231"/>
      <c r="SSU7" s="231"/>
      <c r="SSV7" s="231"/>
      <c r="SSW7" s="231"/>
      <c r="SSX7" s="231"/>
      <c r="SSY7" s="231"/>
      <c r="SSZ7" s="231"/>
      <c r="STA7" s="231"/>
      <c r="STB7" s="231"/>
      <c r="STC7" s="231"/>
      <c r="STD7" s="231"/>
      <c r="STE7" s="231"/>
      <c r="STF7" s="231"/>
      <c r="STG7" s="231"/>
      <c r="STH7" s="231"/>
      <c r="STI7" s="231"/>
      <c r="STJ7" s="231"/>
      <c r="STK7" s="231"/>
      <c r="STL7" s="231"/>
      <c r="STM7" s="231"/>
      <c r="STN7" s="231"/>
      <c r="STO7" s="231"/>
      <c r="STP7" s="231"/>
      <c r="STQ7" s="231"/>
      <c r="STR7" s="231"/>
      <c r="STS7" s="231"/>
      <c r="STT7" s="231"/>
      <c r="STU7" s="231"/>
      <c r="STV7" s="231"/>
      <c r="STW7" s="231"/>
      <c r="STX7" s="231"/>
      <c r="STY7" s="231"/>
      <c r="STZ7" s="231"/>
      <c r="SUA7" s="231"/>
      <c r="SUB7" s="231"/>
      <c r="SUC7" s="231"/>
      <c r="SUD7" s="231"/>
      <c r="SUE7" s="231"/>
      <c r="SUF7" s="231"/>
      <c r="SUG7" s="231"/>
      <c r="SUH7" s="231"/>
      <c r="SUI7" s="231"/>
      <c r="SUJ7" s="231"/>
      <c r="SUK7" s="231"/>
      <c r="SUL7" s="231"/>
      <c r="SUM7" s="231"/>
      <c r="SUN7" s="231"/>
      <c r="SUO7" s="231"/>
      <c r="SUP7" s="231"/>
      <c r="SUQ7" s="231"/>
      <c r="SUR7" s="231"/>
      <c r="SUS7" s="231"/>
      <c r="SUT7" s="231"/>
      <c r="SUU7" s="231"/>
      <c r="SUV7" s="231"/>
      <c r="SUW7" s="231"/>
      <c r="SUX7" s="231"/>
      <c r="SUY7" s="231"/>
      <c r="SUZ7" s="231"/>
      <c r="SVA7" s="231"/>
      <c r="SVB7" s="231"/>
      <c r="SVC7" s="231"/>
      <c r="SVD7" s="231"/>
      <c r="SVE7" s="231"/>
      <c r="SVF7" s="231"/>
      <c r="SVG7" s="231"/>
      <c r="SVH7" s="231"/>
      <c r="SVI7" s="231"/>
      <c r="SVJ7" s="231"/>
      <c r="SVK7" s="231"/>
      <c r="SVL7" s="231"/>
      <c r="SVM7" s="231"/>
      <c r="SVN7" s="231"/>
      <c r="SVO7" s="231"/>
      <c r="SVP7" s="231"/>
      <c r="SVQ7" s="231"/>
      <c r="SVR7" s="231"/>
      <c r="SVS7" s="231"/>
      <c r="SVT7" s="231"/>
      <c r="SVU7" s="231"/>
      <c r="SVV7" s="231"/>
      <c r="SVW7" s="231"/>
      <c r="SVX7" s="231"/>
      <c r="SVY7" s="231"/>
      <c r="SVZ7" s="231"/>
      <c r="SWA7" s="231"/>
      <c r="SWB7" s="231"/>
      <c r="SWC7" s="231"/>
      <c r="SWD7" s="231"/>
      <c r="SWE7" s="231"/>
      <c r="SWF7" s="231"/>
      <c r="SWG7" s="231"/>
      <c r="SWH7" s="231"/>
      <c r="SWI7" s="231"/>
      <c r="SWJ7" s="231"/>
      <c r="SWK7" s="231"/>
      <c r="SWL7" s="231"/>
      <c r="SWM7" s="231"/>
      <c r="SWN7" s="231"/>
      <c r="SWO7" s="231"/>
      <c r="SWP7" s="231"/>
      <c r="SWQ7" s="231"/>
      <c r="SWR7" s="231"/>
      <c r="SWS7" s="231"/>
      <c r="SWT7" s="231"/>
      <c r="SWU7" s="231"/>
      <c r="SWV7" s="231"/>
      <c r="SWW7" s="231"/>
      <c r="SWX7" s="231"/>
      <c r="SWY7" s="231"/>
      <c r="SWZ7" s="231"/>
      <c r="SXA7" s="231"/>
      <c r="SXB7" s="231"/>
      <c r="SXC7" s="231"/>
      <c r="SXD7" s="231"/>
      <c r="SXE7" s="231"/>
      <c r="SXF7" s="231"/>
      <c r="SXG7" s="231"/>
      <c r="SXH7" s="231"/>
      <c r="SXI7" s="231"/>
      <c r="SXJ7" s="231"/>
      <c r="SXK7" s="231"/>
      <c r="SXL7" s="231"/>
      <c r="SXM7" s="231"/>
      <c r="SXN7" s="231"/>
      <c r="SXO7" s="231"/>
      <c r="SXP7" s="231"/>
      <c r="SXQ7" s="231"/>
      <c r="SXR7" s="231"/>
      <c r="SXS7" s="231"/>
      <c r="SXT7" s="231"/>
      <c r="SXU7" s="231"/>
      <c r="SXV7" s="231"/>
      <c r="SXW7" s="231"/>
      <c r="SXX7" s="231"/>
      <c r="SXY7" s="231"/>
      <c r="SXZ7" s="231"/>
      <c r="SYA7" s="231"/>
      <c r="SYB7" s="231"/>
      <c r="SYC7" s="231"/>
      <c r="SYD7" s="231"/>
      <c r="SYE7" s="231"/>
      <c r="SYF7" s="231"/>
      <c r="SYG7" s="231"/>
      <c r="SYH7" s="231"/>
      <c r="SYI7" s="231"/>
      <c r="SYJ7" s="231"/>
      <c r="SYK7" s="231"/>
      <c r="SYL7" s="231"/>
      <c r="SYM7" s="231"/>
      <c r="SYN7" s="231"/>
      <c r="SYO7" s="231"/>
      <c r="SYP7" s="231"/>
      <c r="SYQ7" s="231"/>
      <c r="SYR7" s="231"/>
      <c r="SYS7" s="231"/>
      <c r="SYT7" s="231"/>
      <c r="SYU7" s="231"/>
      <c r="SYV7" s="231"/>
      <c r="SYW7" s="231"/>
      <c r="SYX7" s="231"/>
      <c r="SYY7" s="231"/>
      <c r="SYZ7" s="231"/>
      <c r="SZA7" s="231"/>
      <c r="SZB7" s="231"/>
      <c r="SZC7" s="231"/>
      <c r="SZD7" s="231"/>
      <c r="SZE7" s="231"/>
      <c r="SZF7" s="231"/>
      <c r="SZG7" s="231"/>
      <c r="SZH7" s="231"/>
      <c r="SZI7" s="231"/>
      <c r="SZJ7" s="231"/>
      <c r="SZK7" s="231"/>
      <c r="SZL7" s="231"/>
      <c r="SZM7" s="231"/>
      <c r="SZN7" s="231"/>
      <c r="SZO7" s="231"/>
      <c r="SZP7" s="231"/>
      <c r="SZQ7" s="231"/>
      <c r="SZR7" s="231"/>
      <c r="SZS7" s="231"/>
      <c r="SZT7" s="231"/>
      <c r="SZU7" s="231"/>
      <c r="SZV7" s="231"/>
      <c r="SZW7" s="231"/>
      <c r="SZX7" s="231"/>
      <c r="SZY7" s="231"/>
      <c r="SZZ7" s="231"/>
      <c r="TAA7" s="231"/>
      <c r="TAB7" s="231"/>
      <c r="TAC7" s="231"/>
      <c r="TAD7" s="231"/>
      <c r="TAE7" s="231"/>
      <c r="TAF7" s="231"/>
      <c r="TAG7" s="231"/>
      <c r="TAH7" s="231"/>
      <c r="TAI7" s="231"/>
      <c r="TAJ7" s="231"/>
      <c r="TAK7" s="231"/>
      <c r="TAL7" s="231"/>
      <c r="TAM7" s="231"/>
      <c r="TAN7" s="231"/>
      <c r="TAO7" s="231"/>
      <c r="TAP7" s="231"/>
      <c r="TAQ7" s="231"/>
      <c r="TAR7" s="231"/>
      <c r="TAS7" s="231"/>
      <c r="TAT7" s="231"/>
      <c r="TAU7" s="231"/>
      <c r="TAV7" s="231"/>
      <c r="TAW7" s="231"/>
      <c r="TAX7" s="231"/>
      <c r="TAY7" s="231"/>
      <c r="TAZ7" s="231"/>
      <c r="TBA7" s="231"/>
      <c r="TBB7" s="231"/>
      <c r="TBC7" s="231"/>
      <c r="TBD7" s="231"/>
      <c r="TBE7" s="231"/>
      <c r="TBF7" s="231"/>
      <c r="TBG7" s="231"/>
      <c r="TBH7" s="231"/>
      <c r="TBI7" s="231"/>
      <c r="TBJ7" s="231"/>
      <c r="TBK7" s="231"/>
      <c r="TBL7" s="231"/>
      <c r="TBM7" s="231"/>
      <c r="TBN7" s="231"/>
      <c r="TBO7" s="231"/>
      <c r="TBP7" s="231"/>
      <c r="TBQ7" s="231"/>
      <c r="TBR7" s="231"/>
      <c r="TBS7" s="231"/>
      <c r="TBT7" s="231"/>
      <c r="TBU7" s="231"/>
      <c r="TBV7" s="231"/>
      <c r="TBW7" s="231"/>
      <c r="TBX7" s="231"/>
      <c r="TBY7" s="231"/>
      <c r="TBZ7" s="231"/>
      <c r="TCA7" s="231"/>
      <c r="TCB7" s="231"/>
      <c r="TCC7" s="231"/>
      <c r="TCD7" s="231"/>
      <c r="TCE7" s="231"/>
      <c r="TCF7" s="231"/>
      <c r="TCG7" s="231"/>
      <c r="TCH7" s="231"/>
      <c r="TCI7" s="231"/>
      <c r="TCJ7" s="231"/>
      <c r="TCK7" s="231"/>
      <c r="TCL7" s="231"/>
      <c r="TCM7" s="231"/>
      <c r="TCN7" s="231"/>
      <c r="TCO7" s="231"/>
      <c r="TCP7" s="231"/>
      <c r="TCQ7" s="231"/>
      <c r="TCR7" s="231"/>
      <c r="TCS7" s="231"/>
      <c r="TCT7" s="231"/>
      <c r="TCU7" s="231"/>
      <c r="TCV7" s="231"/>
      <c r="TCW7" s="231"/>
      <c r="TCX7" s="231"/>
      <c r="TCY7" s="231"/>
      <c r="TCZ7" s="231"/>
      <c r="TDA7" s="231"/>
      <c r="TDB7" s="231"/>
      <c r="TDC7" s="231"/>
      <c r="TDD7" s="231"/>
      <c r="TDE7" s="231"/>
      <c r="TDF7" s="231"/>
      <c r="TDG7" s="231"/>
      <c r="TDH7" s="231"/>
      <c r="TDI7" s="231"/>
      <c r="TDJ7" s="231"/>
      <c r="TDK7" s="231"/>
      <c r="TDL7" s="231"/>
      <c r="TDM7" s="231"/>
      <c r="TDN7" s="231"/>
      <c r="TDO7" s="231"/>
      <c r="TDP7" s="231"/>
      <c r="TDQ7" s="231"/>
      <c r="TDR7" s="231"/>
      <c r="TDS7" s="231"/>
      <c r="TDT7" s="231"/>
      <c r="TDU7" s="231"/>
      <c r="TDV7" s="231"/>
      <c r="TDW7" s="231"/>
      <c r="TDX7" s="231"/>
      <c r="TDY7" s="231"/>
      <c r="TDZ7" s="231"/>
      <c r="TEA7" s="231"/>
      <c r="TEB7" s="231"/>
      <c r="TEC7" s="231"/>
      <c r="TED7" s="231"/>
      <c r="TEE7" s="231"/>
      <c r="TEF7" s="231"/>
      <c r="TEG7" s="231"/>
      <c r="TEH7" s="231"/>
      <c r="TEI7" s="231"/>
      <c r="TEJ7" s="231"/>
      <c r="TEK7" s="231"/>
      <c r="TEL7" s="231"/>
      <c r="TEM7" s="231"/>
      <c r="TEN7" s="231"/>
      <c r="TEO7" s="231"/>
      <c r="TEP7" s="231"/>
      <c r="TEQ7" s="231"/>
      <c r="TER7" s="231"/>
      <c r="TES7" s="231"/>
      <c r="TET7" s="231"/>
      <c r="TEU7" s="231"/>
      <c r="TEV7" s="231"/>
      <c r="TEW7" s="231"/>
      <c r="TEX7" s="231"/>
      <c r="TEY7" s="231"/>
      <c r="TEZ7" s="231"/>
      <c r="TFA7" s="231"/>
      <c r="TFB7" s="231"/>
      <c r="TFC7" s="231"/>
      <c r="TFD7" s="231"/>
      <c r="TFE7" s="231"/>
      <c r="TFF7" s="231"/>
      <c r="TFG7" s="231"/>
      <c r="TFH7" s="231"/>
      <c r="TFI7" s="231"/>
      <c r="TFJ7" s="231"/>
      <c r="TFK7" s="231"/>
      <c r="TFL7" s="231"/>
      <c r="TFM7" s="231"/>
      <c r="TFN7" s="231"/>
      <c r="TFO7" s="231"/>
      <c r="TFP7" s="231"/>
      <c r="TFQ7" s="231"/>
      <c r="TFR7" s="231"/>
      <c r="TFS7" s="231"/>
      <c r="TFT7" s="231"/>
      <c r="TFU7" s="231"/>
      <c r="TFV7" s="231"/>
      <c r="TFW7" s="231"/>
      <c r="TFX7" s="231"/>
      <c r="TFY7" s="231"/>
      <c r="TFZ7" s="231"/>
      <c r="TGA7" s="231"/>
      <c r="TGB7" s="231"/>
      <c r="TGC7" s="231"/>
      <c r="TGD7" s="231"/>
      <c r="TGE7" s="231"/>
      <c r="TGF7" s="231"/>
      <c r="TGG7" s="231"/>
      <c r="TGH7" s="231"/>
      <c r="TGI7" s="231"/>
      <c r="TGJ7" s="231"/>
      <c r="TGK7" s="231"/>
      <c r="TGL7" s="231"/>
      <c r="TGM7" s="231"/>
      <c r="TGN7" s="231"/>
      <c r="TGO7" s="231"/>
      <c r="TGP7" s="231"/>
      <c r="TGQ7" s="231"/>
      <c r="TGR7" s="231"/>
      <c r="TGS7" s="231"/>
      <c r="TGT7" s="231"/>
      <c r="TGU7" s="231"/>
      <c r="TGV7" s="231"/>
      <c r="TGW7" s="231"/>
      <c r="TGX7" s="231"/>
      <c r="TGY7" s="231"/>
      <c r="TGZ7" s="231"/>
      <c r="THA7" s="231"/>
      <c r="THB7" s="231"/>
      <c r="THC7" s="231"/>
      <c r="THD7" s="231"/>
      <c r="THE7" s="231"/>
      <c r="THF7" s="231"/>
      <c r="THG7" s="231"/>
      <c r="THH7" s="231"/>
      <c r="THI7" s="231"/>
      <c r="THJ7" s="231"/>
      <c r="THK7" s="231"/>
      <c r="THL7" s="231"/>
      <c r="THM7" s="231"/>
      <c r="THN7" s="231"/>
      <c r="THO7" s="231"/>
      <c r="THP7" s="231"/>
      <c r="THQ7" s="231"/>
      <c r="THR7" s="231"/>
      <c r="THS7" s="231"/>
      <c r="THT7" s="231"/>
      <c r="THU7" s="231"/>
      <c r="THV7" s="231"/>
      <c r="THW7" s="231"/>
      <c r="THX7" s="231"/>
      <c r="THY7" s="231"/>
      <c r="THZ7" s="231"/>
      <c r="TIA7" s="231"/>
      <c r="TIB7" s="231"/>
      <c r="TIC7" s="231"/>
      <c r="TID7" s="231"/>
      <c r="TIE7" s="231"/>
      <c r="TIF7" s="231"/>
      <c r="TIG7" s="231"/>
      <c r="TIH7" s="231"/>
      <c r="TII7" s="231"/>
      <c r="TIJ7" s="231"/>
      <c r="TIK7" s="231"/>
      <c r="TIL7" s="231"/>
      <c r="TIM7" s="231"/>
      <c r="TIN7" s="231"/>
      <c r="TIO7" s="231"/>
      <c r="TIP7" s="231"/>
      <c r="TIQ7" s="231"/>
      <c r="TIR7" s="231"/>
      <c r="TIS7" s="231"/>
      <c r="TIT7" s="231"/>
      <c r="TIU7" s="231"/>
      <c r="TIV7" s="231"/>
      <c r="TIW7" s="231"/>
      <c r="TIX7" s="231"/>
      <c r="TIY7" s="231"/>
      <c r="TIZ7" s="231"/>
      <c r="TJA7" s="231"/>
      <c r="TJB7" s="231"/>
      <c r="TJC7" s="231"/>
      <c r="TJD7" s="231"/>
      <c r="TJE7" s="231"/>
      <c r="TJF7" s="231"/>
      <c r="TJG7" s="231"/>
      <c r="TJH7" s="231"/>
      <c r="TJI7" s="231"/>
      <c r="TJJ7" s="231"/>
      <c r="TJK7" s="231"/>
      <c r="TJL7" s="231"/>
      <c r="TJM7" s="231"/>
      <c r="TJN7" s="231"/>
      <c r="TJO7" s="231"/>
      <c r="TJP7" s="231"/>
      <c r="TJQ7" s="231"/>
      <c r="TJR7" s="231"/>
      <c r="TJS7" s="231"/>
      <c r="TJT7" s="231"/>
      <c r="TJU7" s="231"/>
      <c r="TJV7" s="231"/>
      <c r="TJW7" s="231"/>
      <c r="TJX7" s="231"/>
      <c r="TJY7" s="231"/>
      <c r="TJZ7" s="231"/>
      <c r="TKA7" s="231"/>
      <c r="TKB7" s="231"/>
      <c r="TKC7" s="231"/>
      <c r="TKD7" s="231"/>
      <c r="TKE7" s="231"/>
      <c r="TKF7" s="231"/>
      <c r="TKG7" s="231"/>
      <c r="TKH7" s="231"/>
      <c r="TKI7" s="231"/>
      <c r="TKJ7" s="231"/>
      <c r="TKK7" s="231"/>
      <c r="TKL7" s="231"/>
      <c r="TKM7" s="231"/>
      <c r="TKN7" s="231"/>
      <c r="TKO7" s="231"/>
      <c r="TKP7" s="231"/>
      <c r="TKQ7" s="231"/>
      <c r="TKR7" s="231"/>
      <c r="TKS7" s="231"/>
      <c r="TKT7" s="231"/>
      <c r="TKU7" s="231"/>
      <c r="TKV7" s="231"/>
      <c r="TKW7" s="231"/>
      <c r="TKX7" s="231"/>
      <c r="TKY7" s="231"/>
      <c r="TKZ7" s="231"/>
      <c r="TLA7" s="231"/>
      <c r="TLB7" s="231"/>
      <c r="TLC7" s="231"/>
      <c r="TLD7" s="231"/>
      <c r="TLE7" s="231"/>
      <c r="TLF7" s="231"/>
      <c r="TLG7" s="231"/>
      <c r="TLH7" s="231"/>
      <c r="TLI7" s="231"/>
      <c r="TLJ7" s="231"/>
      <c r="TLK7" s="231"/>
      <c r="TLL7" s="231"/>
      <c r="TLM7" s="231"/>
      <c r="TLN7" s="231"/>
      <c r="TLO7" s="231"/>
      <c r="TLP7" s="231"/>
      <c r="TLQ7" s="231"/>
      <c r="TLR7" s="231"/>
      <c r="TLS7" s="231"/>
      <c r="TLT7" s="231"/>
      <c r="TLU7" s="231"/>
      <c r="TLV7" s="231"/>
      <c r="TLW7" s="231"/>
      <c r="TLX7" s="231"/>
      <c r="TLY7" s="231"/>
      <c r="TLZ7" s="231"/>
      <c r="TMA7" s="231"/>
      <c r="TMB7" s="231"/>
      <c r="TMC7" s="231"/>
      <c r="TMD7" s="231"/>
      <c r="TME7" s="231"/>
      <c r="TMF7" s="231"/>
      <c r="TMG7" s="231"/>
      <c r="TMH7" s="231"/>
      <c r="TMI7" s="231"/>
      <c r="TMJ7" s="231"/>
      <c r="TMK7" s="231"/>
      <c r="TML7" s="231"/>
      <c r="TMM7" s="231"/>
      <c r="TMN7" s="231"/>
      <c r="TMO7" s="231"/>
      <c r="TMP7" s="231"/>
      <c r="TMQ7" s="231"/>
      <c r="TMR7" s="231"/>
      <c r="TMS7" s="231"/>
      <c r="TMT7" s="231"/>
      <c r="TMU7" s="231"/>
      <c r="TMV7" s="231"/>
      <c r="TMW7" s="231"/>
      <c r="TMX7" s="231"/>
      <c r="TMY7" s="231"/>
      <c r="TMZ7" s="231"/>
      <c r="TNA7" s="231"/>
      <c r="TNB7" s="231"/>
      <c r="TNC7" s="231"/>
      <c r="TND7" s="231"/>
      <c r="TNE7" s="231"/>
      <c r="TNF7" s="231"/>
      <c r="TNG7" s="231"/>
      <c r="TNH7" s="231"/>
      <c r="TNI7" s="231"/>
      <c r="TNJ7" s="231"/>
      <c r="TNK7" s="231"/>
      <c r="TNL7" s="231"/>
      <c r="TNM7" s="231"/>
      <c r="TNN7" s="231"/>
      <c r="TNO7" s="231"/>
      <c r="TNP7" s="231"/>
      <c r="TNQ7" s="231"/>
      <c r="TNR7" s="231"/>
      <c r="TNS7" s="231"/>
      <c r="TNT7" s="231"/>
      <c r="TNU7" s="231"/>
      <c r="TNV7" s="231"/>
      <c r="TNW7" s="231"/>
      <c r="TNX7" s="231"/>
      <c r="TNY7" s="231"/>
      <c r="TNZ7" s="231"/>
      <c r="TOA7" s="231"/>
      <c r="TOB7" s="231"/>
      <c r="TOC7" s="231"/>
      <c r="TOD7" s="231"/>
      <c r="TOE7" s="231"/>
      <c r="TOF7" s="231"/>
      <c r="TOG7" s="231"/>
      <c r="TOH7" s="231"/>
      <c r="TOI7" s="231"/>
      <c r="TOJ7" s="231"/>
      <c r="TOK7" s="231"/>
      <c r="TOL7" s="231"/>
      <c r="TOM7" s="231"/>
      <c r="TON7" s="231"/>
      <c r="TOO7" s="231"/>
      <c r="TOP7" s="231"/>
      <c r="TOQ7" s="231"/>
      <c r="TOR7" s="231"/>
      <c r="TOS7" s="231"/>
      <c r="TOT7" s="231"/>
      <c r="TOU7" s="231"/>
      <c r="TOV7" s="231"/>
      <c r="TOW7" s="231"/>
      <c r="TOX7" s="231"/>
      <c r="TOY7" s="231"/>
      <c r="TOZ7" s="231"/>
      <c r="TPA7" s="231"/>
      <c r="TPB7" s="231"/>
      <c r="TPC7" s="231"/>
      <c r="TPD7" s="231"/>
      <c r="TPE7" s="231"/>
      <c r="TPF7" s="231"/>
      <c r="TPG7" s="231"/>
      <c r="TPH7" s="231"/>
      <c r="TPI7" s="231"/>
      <c r="TPJ7" s="231"/>
      <c r="TPK7" s="231"/>
      <c r="TPL7" s="231"/>
      <c r="TPM7" s="231"/>
      <c r="TPN7" s="231"/>
      <c r="TPO7" s="231"/>
      <c r="TPP7" s="231"/>
      <c r="TPQ7" s="231"/>
      <c r="TPR7" s="231"/>
      <c r="TPS7" s="231"/>
      <c r="TPT7" s="231"/>
      <c r="TPU7" s="231"/>
      <c r="TPV7" s="231"/>
      <c r="TPW7" s="231"/>
      <c r="TPX7" s="231"/>
      <c r="TPY7" s="231"/>
      <c r="TPZ7" s="231"/>
      <c r="TQA7" s="231"/>
      <c r="TQB7" s="231"/>
      <c r="TQC7" s="231"/>
      <c r="TQD7" s="231"/>
      <c r="TQE7" s="231"/>
      <c r="TQF7" s="231"/>
      <c r="TQG7" s="231"/>
      <c r="TQH7" s="231"/>
      <c r="TQI7" s="231"/>
      <c r="TQJ7" s="231"/>
      <c r="TQK7" s="231"/>
      <c r="TQL7" s="231"/>
      <c r="TQM7" s="231"/>
      <c r="TQN7" s="231"/>
      <c r="TQO7" s="231"/>
      <c r="TQP7" s="231"/>
      <c r="TQQ7" s="231"/>
      <c r="TQR7" s="231"/>
      <c r="TQS7" s="231"/>
      <c r="TQT7" s="231"/>
      <c r="TQU7" s="231"/>
      <c r="TQV7" s="231"/>
      <c r="TQW7" s="231"/>
      <c r="TQX7" s="231"/>
      <c r="TQY7" s="231"/>
      <c r="TQZ7" s="231"/>
      <c r="TRA7" s="231"/>
      <c r="TRB7" s="231"/>
      <c r="TRC7" s="231"/>
      <c r="TRD7" s="231"/>
      <c r="TRE7" s="231"/>
      <c r="TRF7" s="231"/>
      <c r="TRG7" s="231"/>
      <c r="TRH7" s="231"/>
      <c r="TRI7" s="231"/>
      <c r="TRJ7" s="231"/>
      <c r="TRK7" s="231"/>
      <c r="TRL7" s="231"/>
      <c r="TRM7" s="231"/>
      <c r="TRN7" s="231"/>
      <c r="TRO7" s="231"/>
      <c r="TRP7" s="231"/>
      <c r="TRQ7" s="231"/>
      <c r="TRR7" s="231"/>
      <c r="TRS7" s="231"/>
      <c r="TRT7" s="231"/>
      <c r="TRU7" s="231"/>
      <c r="TRV7" s="231"/>
      <c r="TRW7" s="231"/>
      <c r="TRX7" s="231"/>
      <c r="TRY7" s="231"/>
      <c r="TRZ7" s="231"/>
      <c r="TSA7" s="231"/>
      <c r="TSB7" s="231"/>
      <c r="TSC7" s="231"/>
      <c r="TSD7" s="231"/>
      <c r="TSE7" s="231"/>
      <c r="TSF7" s="231"/>
      <c r="TSG7" s="231"/>
      <c r="TSH7" s="231"/>
      <c r="TSI7" s="231"/>
      <c r="TSJ7" s="231"/>
      <c r="TSK7" s="231"/>
      <c r="TSL7" s="231"/>
      <c r="TSM7" s="231"/>
      <c r="TSN7" s="231"/>
      <c r="TSO7" s="231"/>
      <c r="TSP7" s="231"/>
      <c r="TSQ7" s="231"/>
      <c r="TSR7" s="231"/>
      <c r="TSS7" s="231"/>
      <c r="TST7" s="231"/>
      <c r="TSU7" s="231"/>
      <c r="TSV7" s="231"/>
      <c r="TSW7" s="231"/>
      <c r="TSX7" s="231"/>
      <c r="TSY7" s="231"/>
      <c r="TSZ7" s="231"/>
      <c r="TTA7" s="231"/>
      <c r="TTB7" s="231"/>
      <c r="TTC7" s="231"/>
      <c r="TTD7" s="231"/>
      <c r="TTE7" s="231"/>
      <c r="TTF7" s="231"/>
      <c r="TTG7" s="231"/>
      <c r="TTH7" s="231"/>
      <c r="TTI7" s="231"/>
      <c r="TTJ7" s="231"/>
      <c r="TTK7" s="231"/>
      <c r="TTL7" s="231"/>
      <c r="TTM7" s="231"/>
      <c r="TTN7" s="231"/>
      <c r="TTO7" s="231"/>
      <c r="TTP7" s="231"/>
      <c r="TTQ7" s="231"/>
      <c r="TTR7" s="231"/>
      <c r="TTS7" s="231"/>
      <c r="TTT7" s="231"/>
      <c r="TTU7" s="231"/>
      <c r="TTV7" s="231"/>
      <c r="TTW7" s="231"/>
      <c r="TTX7" s="231"/>
      <c r="TTY7" s="231"/>
      <c r="TTZ7" s="231"/>
      <c r="TUA7" s="231"/>
      <c r="TUB7" s="231"/>
      <c r="TUC7" s="231"/>
      <c r="TUD7" s="231"/>
      <c r="TUE7" s="231"/>
      <c r="TUF7" s="231"/>
      <c r="TUG7" s="231"/>
      <c r="TUH7" s="231"/>
      <c r="TUI7" s="231"/>
      <c r="TUJ7" s="231"/>
      <c r="TUK7" s="231"/>
      <c r="TUL7" s="231"/>
      <c r="TUM7" s="231"/>
      <c r="TUN7" s="231"/>
      <c r="TUO7" s="231"/>
      <c r="TUP7" s="231"/>
      <c r="TUQ7" s="231"/>
      <c r="TUR7" s="231"/>
      <c r="TUS7" s="231"/>
      <c r="TUT7" s="231"/>
      <c r="TUU7" s="231"/>
      <c r="TUV7" s="231"/>
      <c r="TUW7" s="231"/>
      <c r="TUX7" s="231"/>
      <c r="TUY7" s="231"/>
      <c r="TUZ7" s="231"/>
      <c r="TVA7" s="231"/>
      <c r="TVB7" s="231"/>
      <c r="TVC7" s="231"/>
      <c r="TVD7" s="231"/>
      <c r="TVE7" s="231"/>
      <c r="TVF7" s="231"/>
      <c r="TVG7" s="231"/>
      <c r="TVH7" s="231"/>
      <c r="TVI7" s="231"/>
      <c r="TVJ7" s="231"/>
      <c r="TVK7" s="231"/>
      <c r="TVL7" s="231"/>
      <c r="TVM7" s="231"/>
      <c r="TVN7" s="231"/>
      <c r="TVO7" s="231"/>
      <c r="TVP7" s="231"/>
      <c r="TVQ7" s="231"/>
      <c r="TVR7" s="231"/>
      <c r="TVS7" s="231"/>
      <c r="TVT7" s="231"/>
      <c r="TVU7" s="231"/>
      <c r="TVV7" s="231"/>
      <c r="TVW7" s="231"/>
      <c r="TVX7" s="231"/>
      <c r="TVY7" s="231"/>
      <c r="TVZ7" s="231"/>
      <c r="TWA7" s="231"/>
      <c r="TWB7" s="231"/>
      <c r="TWC7" s="231"/>
      <c r="TWD7" s="231"/>
      <c r="TWE7" s="231"/>
      <c r="TWF7" s="231"/>
      <c r="TWG7" s="231"/>
      <c r="TWH7" s="231"/>
      <c r="TWI7" s="231"/>
      <c r="TWJ7" s="231"/>
      <c r="TWK7" s="231"/>
      <c r="TWL7" s="231"/>
      <c r="TWM7" s="231"/>
      <c r="TWN7" s="231"/>
      <c r="TWO7" s="231"/>
      <c r="TWP7" s="231"/>
      <c r="TWQ7" s="231"/>
      <c r="TWR7" s="231"/>
      <c r="TWS7" s="231"/>
      <c r="TWT7" s="231"/>
      <c r="TWU7" s="231"/>
      <c r="TWV7" s="231"/>
      <c r="TWW7" s="231"/>
      <c r="TWX7" s="231"/>
      <c r="TWY7" s="231"/>
      <c r="TWZ7" s="231"/>
      <c r="TXA7" s="231"/>
      <c r="TXB7" s="231"/>
      <c r="TXC7" s="231"/>
      <c r="TXD7" s="231"/>
      <c r="TXE7" s="231"/>
      <c r="TXF7" s="231"/>
      <c r="TXG7" s="231"/>
      <c r="TXH7" s="231"/>
      <c r="TXI7" s="231"/>
      <c r="TXJ7" s="231"/>
      <c r="TXK7" s="231"/>
      <c r="TXL7" s="231"/>
      <c r="TXM7" s="231"/>
      <c r="TXN7" s="231"/>
      <c r="TXO7" s="231"/>
      <c r="TXP7" s="231"/>
      <c r="TXQ7" s="231"/>
      <c r="TXR7" s="231"/>
      <c r="TXS7" s="231"/>
      <c r="TXT7" s="231"/>
      <c r="TXU7" s="231"/>
      <c r="TXV7" s="231"/>
      <c r="TXW7" s="231"/>
      <c r="TXX7" s="231"/>
      <c r="TXY7" s="231"/>
      <c r="TXZ7" s="231"/>
      <c r="TYA7" s="231"/>
      <c r="TYB7" s="231"/>
      <c r="TYC7" s="231"/>
      <c r="TYD7" s="231"/>
      <c r="TYE7" s="231"/>
      <c r="TYF7" s="231"/>
      <c r="TYG7" s="231"/>
      <c r="TYH7" s="231"/>
      <c r="TYI7" s="231"/>
      <c r="TYJ7" s="231"/>
      <c r="TYK7" s="231"/>
      <c r="TYL7" s="231"/>
      <c r="TYM7" s="231"/>
      <c r="TYN7" s="231"/>
      <c r="TYO7" s="231"/>
      <c r="TYP7" s="231"/>
      <c r="TYQ7" s="231"/>
      <c r="TYR7" s="231"/>
      <c r="TYS7" s="231"/>
      <c r="TYT7" s="231"/>
      <c r="TYU7" s="231"/>
      <c r="TYV7" s="231"/>
      <c r="TYW7" s="231"/>
      <c r="TYX7" s="231"/>
      <c r="TYY7" s="231"/>
      <c r="TYZ7" s="231"/>
      <c r="TZA7" s="231"/>
      <c r="TZB7" s="231"/>
      <c r="TZC7" s="231"/>
      <c r="TZD7" s="231"/>
      <c r="TZE7" s="231"/>
      <c r="TZF7" s="231"/>
      <c r="TZG7" s="231"/>
      <c r="TZH7" s="231"/>
      <c r="TZI7" s="231"/>
      <c r="TZJ7" s="231"/>
      <c r="TZK7" s="231"/>
      <c r="TZL7" s="231"/>
      <c r="TZM7" s="231"/>
      <c r="TZN7" s="231"/>
      <c r="TZO7" s="231"/>
      <c r="TZP7" s="231"/>
      <c r="TZQ7" s="231"/>
      <c r="TZR7" s="231"/>
      <c r="TZS7" s="231"/>
      <c r="TZT7" s="231"/>
      <c r="TZU7" s="231"/>
      <c r="TZV7" s="231"/>
      <c r="TZW7" s="231"/>
      <c r="TZX7" s="231"/>
      <c r="TZY7" s="231"/>
      <c r="TZZ7" s="231"/>
      <c r="UAA7" s="231"/>
      <c r="UAB7" s="231"/>
      <c r="UAC7" s="231"/>
      <c r="UAD7" s="231"/>
      <c r="UAE7" s="231"/>
      <c r="UAF7" s="231"/>
      <c r="UAG7" s="231"/>
      <c r="UAH7" s="231"/>
      <c r="UAI7" s="231"/>
      <c r="UAJ7" s="231"/>
      <c r="UAK7" s="231"/>
      <c r="UAL7" s="231"/>
      <c r="UAM7" s="231"/>
      <c r="UAN7" s="231"/>
      <c r="UAO7" s="231"/>
      <c r="UAP7" s="231"/>
      <c r="UAQ7" s="231"/>
      <c r="UAR7" s="231"/>
      <c r="UAS7" s="231"/>
      <c r="UAT7" s="231"/>
      <c r="UAU7" s="231"/>
      <c r="UAV7" s="231"/>
      <c r="UAW7" s="231"/>
      <c r="UAX7" s="231"/>
      <c r="UAY7" s="231"/>
      <c r="UAZ7" s="231"/>
      <c r="UBA7" s="231"/>
      <c r="UBB7" s="231"/>
      <c r="UBC7" s="231"/>
      <c r="UBD7" s="231"/>
      <c r="UBE7" s="231"/>
      <c r="UBF7" s="231"/>
      <c r="UBG7" s="231"/>
      <c r="UBH7" s="231"/>
      <c r="UBI7" s="231"/>
      <c r="UBJ7" s="231"/>
      <c r="UBK7" s="231"/>
      <c r="UBL7" s="231"/>
      <c r="UBM7" s="231"/>
      <c r="UBN7" s="231"/>
      <c r="UBO7" s="231"/>
      <c r="UBP7" s="231"/>
      <c r="UBQ7" s="231"/>
      <c r="UBR7" s="231"/>
      <c r="UBS7" s="231"/>
      <c r="UBT7" s="231"/>
      <c r="UBU7" s="231"/>
      <c r="UBV7" s="231"/>
      <c r="UBW7" s="231"/>
      <c r="UBX7" s="231"/>
      <c r="UBY7" s="231"/>
      <c r="UBZ7" s="231"/>
      <c r="UCA7" s="231"/>
      <c r="UCB7" s="231"/>
      <c r="UCC7" s="231"/>
      <c r="UCD7" s="231"/>
      <c r="UCE7" s="231"/>
      <c r="UCF7" s="231"/>
      <c r="UCG7" s="231"/>
      <c r="UCH7" s="231"/>
      <c r="UCI7" s="231"/>
      <c r="UCJ7" s="231"/>
      <c r="UCK7" s="231"/>
      <c r="UCL7" s="231"/>
      <c r="UCM7" s="231"/>
      <c r="UCN7" s="231"/>
      <c r="UCO7" s="231"/>
      <c r="UCP7" s="231"/>
      <c r="UCQ7" s="231"/>
      <c r="UCR7" s="231"/>
      <c r="UCS7" s="231"/>
      <c r="UCT7" s="231"/>
      <c r="UCU7" s="231"/>
      <c r="UCV7" s="231"/>
      <c r="UCW7" s="231"/>
      <c r="UCX7" s="231"/>
      <c r="UCY7" s="231"/>
      <c r="UCZ7" s="231"/>
      <c r="UDA7" s="231"/>
      <c r="UDB7" s="231"/>
      <c r="UDC7" s="231"/>
      <c r="UDD7" s="231"/>
      <c r="UDE7" s="231"/>
      <c r="UDF7" s="231"/>
      <c r="UDG7" s="231"/>
      <c r="UDH7" s="231"/>
      <c r="UDI7" s="231"/>
      <c r="UDJ7" s="231"/>
      <c r="UDK7" s="231"/>
      <c r="UDL7" s="231"/>
      <c r="UDM7" s="231"/>
      <c r="UDN7" s="231"/>
      <c r="UDO7" s="231"/>
      <c r="UDP7" s="231"/>
      <c r="UDQ7" s="231"/>
      <c r="UDR7" s="231"/>
      <c r="UDS7" s="231"/>
      <c r="UDT7" s="231"/>
      <c r="UDU7" s="231"/>
      <c r="UDV7" s="231"/>
      <c r="UDW7" s="231"/>
      <c r="UDX7" s="231"/>
      <c r="UDY7" s="231"/>
      <c r="UDZ7" s="231"/>
      <c r="UEA7" s="231"/>
      <c r="UEB7" s="231"/>
      <c r="UEC7" s="231"/>
      <c r="UED7" s="231"/>
      <c r="UEE7" s="231"/>
      <c r="UEF7" s="231"/>
      <c r="UEG7" s="231"/>
      <c r="UEH7" s="231"/>
      <c r="UEI7" s="231"/>
      <c r="UEJ7" s="231"/>
      <c r="UEK7" s="231"/>
      <c r="UEL7" s="231"/>
      <c r="UEM7" s="231"/>
      <c r="UEN7" s="231"/>
      <c r="UEO7" s="231"/>
      <c r="UEP7" s="231"/>
      <c r="UEQ7" s="231"/>
      <c r="UER7" s="231"/>
      <c r="UES7" s="231"/>
      <c r="UET7" s="231"/>
      <c r="UEU7" s="231"/>
      <c r="UEV7" s="231"/>
      <c r="UEW7" s="231"/>
      <c r="UEX7" s="231"/>
      <c r="UEY7" s="231"/>
      <c r="UEZ7" s="231"/>
      <c r="UFA7" s="231"/>
      <c r="UFB7" s="231"/>
      <c r="UFC7" s="231"/>
      <c r="UFD7" s="231"/>
      <c r="UFE7" s="231"/>
      <c r="UFF7" s="231"/>
      <c r="UFG7" s="231"/>
      <c r="UFH7" s="231"/>
      <c r="UFI7" s="231"/>
      <c r="UFJ7" s="231"/>
      <c r="UFK7" s="231"/>
      <c r="UFL7" s="231"/>
      <c r="UFM7" s="231"/>
      <c r="UFN7" s="231"/>
      <c r="UFO7" s="231"/>
      <c r="UFP7" s="231"/>
      <c r="UFQ7" s="231"/>
      <c r="UFR7" s="231"/>
      <c r="UFS7" s="231"/>
      <c r="UFT7" s="231"/>
      <c r="UFU7" s="231"/>
      <c r="UFV7" s="231"/>
      <c r="UFW7" s="231"/>
      <c r="UFX7" s="231"/>
      <c r="UFY7" s="231"/>
      <c r="UFZ7" s="231"/>
      <c r="UGA7" s="231"/>
      <c r="UGB7" s="231"/>
      <c r="UGC7" s="231"/>
      <c r="UGD7" s="231"/>
      <c r="UGE7" s="231"/>
      <c r="UGF7" s="231"/>
      <c r="UGG7" s="231"/>
      <c r="UGH7" s="231"/>
      <c r="UGI7" s="231"/>
      <c r="UGJ7" s="231"/>
      <c r="UGK7" s="231"/>
      <c r="UGL7" s="231"/>
      <c r="UGM7" s="231"/>
      <c r="UGN7" s="231"/>
      <c r="UGO7" s="231"/>
      <c r="UGP7" s="231"/>
      <c r="UGQ7" s="231"/>
      <c r="UGR7" s="231"/>
      <c r="UGS7" s="231"/>
      <c r="UGT7" s="231"/>
      <c r="UGU7" s="231"/>
      <c r="UGV7" s="231"/>
      <c r="UGW7" s="231"/>
      <c r="UGX7" s="231"/>
      <c r="UGY7" s="231"/>
      <c r="UGZ7" s="231"/>
      <c r="UHA7" s="231"/>
      <c r="UHB7" s="231"/>
      <c r="UHC7" s="231"/>
      <c r="UHD7" s="231"/>
      <c r="UHE7" s="231"/>
      <c r="UHF7" s="231"/>
      <c r="UHG7" s="231"/>
      <c r="UHH7" s="231"/>
      <c r="UHI7" s="231"/>
      <c r="UHJ7" s="231"/>
      <c r="UHK7" s="231"/>
      <c r="UHL7" s="231"/>
      <c r="UHM7" s="231"/>
      <c r="UHN7" s="231"/>
      <c r="UHO7" s="231"/>
      <c r="UHP7" s="231"/>
      <c r="UHQ7" s="231"/>
      <c r="UHR7" s="231"/>
      <c r="UHS7" s="231"/>
      <c r="UHT7" s="231"/>
      <c r="UHU7" s="231"/>
      <c r="UHV7" s="231"/>
      <c r="UHW7" s="231"/>
      <c r="UHX7" s="231"/>
      <c r="UHY7" s="231"/>
      <c r="UHZ7" s="231"/>
      <c r="UIA7" s="231"/>
      <c r="UIB7" s="231"/>
      <c r="UIC7" s="231"/>
      <c r="UID7" s="231"/>
      <c r="UIE7" s="231"/>
      <c r="UIF7" s="231"/>
      <c r="UIG7" s="231"/>
      <c r="UIH7" s="231"/>
      <c r="UII7" s="231"/>
      <c r="UIJ7" s="231"/>
      <c r="UIK7" s="231"/>
      <c r="UIL7" s="231"/>
      <c r="UIM7" s="231"/>
      <c r="UIN7" s="231"/>
      <c r="UIO7" s="231"/>
      <c r="UIP7" s="231"/>
      <c r="UIQ7" s="231"/>
      <c r="UIR7" s="231"/>
      <c r="UIS7" s="231"/>
      <c r="UIT7" s="231"/>
      <c r="UIU7" s="231"/>
      <c r="UIV7" s="231"/>
      <c r="UIW7" s="231"/>
      <c r="UIX7" s="231"/>
      <c r="UIY7" s="231"/>
      <c r="UIZ7" s="231"/>
      <c r="UJA7" s="231"/>
      <c r="UJB7" s="231"/>
      <c r="UJC7" s="231"/>
      <c r="UJD7" s="231"/>
      <c r="UJE7" s="231"/>
      <c r="UJF7" s="231"/>
      <c r="UJG7" s="231"/>
      <c r="UJH7" s="231"/>
      <c r="UJI7" s="231"/>
      <c r="UJJ7" s="231"/>
      <c r="UJK7" s="231"/>
      <c r="UJL7" s="231"/>
      <c r="UJM7" s="231"/>
      <c r="UJN7" s="231"/>
      <c r="UJO7" s="231"/>
      <c r="UJP7" s="231"/>
      <c r="UJQ7" s="231"/>
      <c r="UJR7" s="231"/>
      <c r="UJS7" s="231"/>
      <c r="UJT7" s="231"/>
      <c r="UJU7" s="231"/>
      <c r="UJV7" s="231"/>
      <c r="UJW7" s="231"/>
      <c r="UJX7" s="231"/>
      <c r="UJY7" s="231"/>
      <c r="UJZ7" s="231"/>
      <c r="UKA7" s="231"/>
      <c r="UKB7" s="231"/>
      <c r="UKC7" s="231"/>
      <c r="UKD7" s="231"/>
      <c r="UKE7" s="231"/>
      <c r="UKF7" s="231"/>
      <c r="UKG7" s="231"/>
      <c r="UKH7" s="231"/>
      <c r="UKI7" s="231"/>
      <c r="UKJ7" s="231"/>
      <c r="UKK7" s="231"/>
      <c r="UKL7" s="231"/>
      <c r="UKM7" s="231"/>
      <c r="UKN7" s="231"/>
      <c r="UKO7" s="231"/>
      <c r="UKP7" s="231"/>
      <c r="UKQ7" s="231"/>
      <c r="UKR7" s="231"/>
      <c r="UKS7" s="231"/>
      <c r="UKT7" s="231"/>
      <c r="UKU7" s="231"/>
      <c r="UKV7" s="231"/>
      <c r="UKW7" s="231"/>
      <c r="UKX7" s="231"/>
      <c r="UKY7" s="231"/>
      <c r="UKZ7" s="231"/>
      <c r="ULA7" s="231"/>
      <c r="ULB7" s="231"/>
      <c r="ULC7" s="231"/>
      <c r="ULD7" s="231"/>
      <c r="ULE7" s="231"/>
      <c r="ULF7" s="231"/>
      <c r="ULG7" s="231"/>
      <c r="ULH7" s="231"/>
      <c r="ULI7" s="231"/>
      <c r="ULJ7" s="231"/>
      <c r="ULK7" s="231"/>
      <c r="ULL7" s="231"/>
      <c r="ULM7" s="231"/>
      <c r="ULN7" s="231"/>
      <c r="ULO7" s="231"/>
      <c r="ULP7" s="231"/>
      <c r="ULQ7" s="231"/>
      <c r="ULR7" s="231"/>
      <c r="ULS7" s="231"/>
      <c r="ULT7" s="231"/>
      <c r="ULU7" s="231"/>
      <c r="ULV7" s="231"/>
      <c r="ULW7" s="231"/>
      <c r="ULX7" s="231"/>
      <c r="ULY7" s="231"/>
      <c r="ULZ7" s="231"/>
      <c r="UMA7" s="231"/>
      <c r="UMB7" s="231"/>
      <c r="UMC7" s="231"/>
      <c r="UMD7" s="231"/>
      <c r="UME7" s="231"/>
      <c r="UMF7" s="231"/>
      <c r="UMG7" s="231"/>
      <c r="UMH7" s="231"/>
      <c r="UMI7" s="231"/>
      <c r="UMJ7" s="231"/>
      <c r="UMK7" s="231"/>
      <c r="UML7" s="231"/>
      <c r="UMM7" s="231"/>
      <c r="UMN7" s="231"/>
      <c r="UMO7" s="231"/>
      <c r="UMP7" s="231"/>
      <c r="UMQ7" s="231"/>
      <c r="UMR7" s="231"/>
      <c r="UMS7" s="231"/>
      <c r="UMT7" s="231"/>
      <c r="UMU7" s="231"/>
      <c r="UMV7" s="231"/>
      <c r="UMW7" s="231"/>
      <c r="UMX7" s="231"/>
      <c r="UMY7" s="231"/>
      <c r="UMZ7" s="231"/>
      <c r="UNA7" s="231"/>
      <c r="UNB7" s="231"/>
      <c r="UNC7" s="231"/>
      <c r="UND7" s="231"/>
      <c r="UNE7" s="231"/>
      <c r="UNF7" s="231"/>
      <c r="UNG7" s="231"/>
      <c r="UNH7" s="231"/>
      <c r="UNI7" s="231"/>
      <c r="UNJ7" s="231"/>
      <c r="UNK7" s="231"/>
      <c r="UNL7" s="231"/>
      <c r="UNM7" s="231"/>
      <c r="UNN7" s="231"/>
      <c r="UNO7" s="231"/>
      <c r="UNP7" s="231"/>
      <c r="UNQ7" s="231"/>
      <c r="UNR7" s="231"/>
      <c r="UNS7" s="231"/>
      <c r="UNT7" s="231"/>
      <c r="UNU7" s="231"/>
      <c r="UNV7" s="231"/>
      <c r="UNW7" s="231"/>
      <c r="UNX7" s="231"/>
      <c r="UNY7" s="231"/>
      <c r="UNZ7" s="231"/>
      <c r="UOA7" s="231"/>
      <c r="UOB7" s="231"/>
      <c r="UOC7" s="231"/>
      <c r="UOD7" s="231"/>
      <c r="UOE7" s="231"/>
      <c r="UOF7" s="231"/>
      <c r="UOG7" s="231"/>
      <c r="UOH7" s="231"/>
      <c r="UOI7" s="231"/>
      <c r="UOJ7" s="231"/>
      <c r="UOK7" s="231"/>
      <c r="UOL7" s="231"/>
      <c r="UOM7" s="231"/>
      <c r="UON7" s="231"/>
      <c r="UOO7" s="231"/>
      <c r="UOP7" s="231"/>
      <c r="UOQ7" s="231"/>
      <c r="UOR7" s="231"/>
      <c r="UOS7" s="231"/>
      <c r="UOT7" s="231"/>
      <c r="UOU7" s="231"/>
      <c r="UOV7" s="231"/>
      <c r="UOW7" s="231"/>
      <c r="UOX7" s="231"/>
      <c r="UOY7" s="231"/>
      <c r="UOZ7" s="231"/>
      <c r="UPA7" s="231"/>
      <c r="UPB7" s="231"/>
      <c r="UPC7" s="231"/>
      <c r="UPD7" s="231"/>
      <c r="UPE7" s="231"/>
      <c r="UPF7" s="231"/>
      <c r="UPG7" s="231"/>
      <c r="UPH7" s="231"/>
      <c r="UPI7" s="231"/>
      <c r="UPJ7" s="231"/>
      <c r="UPK7" s="231"/>
      <c r="UPL7" s="231"/>
      <c r="UPM7" s="231"/>
      <c r="UPN7" s="231"/>
      <c r="UPO7" s="231"/>
      <c r="UPP7" s="231"/>
      <c r="UPQ7" s="231"/>
      <c r="UPR7" s="231"/>
      <c r="UPS7" s="231"/>
      <c r="UPT7" s="231"/>
      <c r="UPU7" s="231"/>
      <c r="UPV7" s="231"/>
      <c r="UPW7" s="231"/>
      <c r="UPX7" s="231"/>
      <c r="UPY7" s="231"/>
      <c r="UPZ7" s="231"/>
      <c r="UQA7" s="231"/>
      <c r="UQB7" s="231"/>
      <c r="UQC7" s="231"/>
      <c r="UQD7" s="231"/>
      <c r="UQE7" s="231"/>
      <c r="UQF7" s="231"/>
      <c r="UQG7" s="231"/>
      <c r="UQH7" s="231"/>
      <c r="UQI7" s="231"/>
      <c r="UQJ7" s="231"/>
      <c r="UQK7" s="231"/>
      <c r="UQL7" s="231"/>
      <c r="UQM7" s="231"/>
      <c r="UQN7" s="231"/>
      <c r="UQO7" s="231"/>
      <c r="UQP7" s="231"/>
      <c r="UQQ7" s="231"/>
      <c r="UQR7" s="231"/>
      <c r="UQS7" s="231"/>
      <c r="UQT7" s="231"/>
      <c r="UQU7" s="231"/>
      <c r="UQV7" s="231"/>
      <c r="UQW7" s="231"/>
      <c r="UQX7" s="231"/>
      <c r="UQY7" s="231"/>
      <c r="UQZ7" s="231"/>
      <c r="URA7" s="231"/>
      <c r="URB7" s="231"/>
      <c r="URC7" s="231"/>
      <c r="URD7" s="231"/>
      <c r="URE7" s="231"/>
      <c r="URF7" s="231"/>
      <c r="URG7" s="231"/>
      <c r="URH7" s="231"/>
      <c r="URI7" s="231"/>
      <c r="URJ7" s="231"/>
      <c r="URK7" s="231"/>
      <c r="URL7" s="231"/>
      <c r="URM7" s="231"/>
      <c r="URN7" s="231"/>
      <c r="URO7" s="231"/>
      <c r="URP7" s="231"/>
      <c r="URQ7" s="231"/>
      <c r="URR7" s="231"/>
      <c r="URS7" s="231"/>
      <c r="URT7" s="231"/>
      <c r="URU7" s="231"/>
      <c r="URV7" s="231"/>
      <c r="URW7" s="231"/>
      <c r="URX7" s="231"/>
      <c r="URY7" s="231"/>
      <c r="URZ7" s="231"/>
      <c r="USA7" s="231"/>
      <c r="USB7" s="231"/>
      <c r="USC7" s="231"/>
      <c r="USD7" s="231"/>
      <c r="USE7" s="231"/>
      <c r="USF7" s="231"/>
      <c r="USG7" s="231"/>
      <c r="USH7" s="231"/>
      <c r="USI7" s="231"/>
      <c r="USJ7" s="231"/>
      <c r="USK7" s="231"/>
      <c r="USL7" s="231"/>
      <c r="USM7" s="231"/>
      <c r="USN7" s="231"/>
      <c r="USO7" s="231"/>
      <c r="USP7" s="231"/>
      <c r="USQ7" s="231"/>
      <c r="USR7" s="231"/>
      <c r="USS7" s="231"/>
      <c r="UST7" s="231"/>
      <c r="USU7" s="231"/>
      <c r="USV7" s="231"/>
      <c r="USW7" s="231"/>
      <c r="USX7" s="231"/>
      <c r="USY7" s="231"/>
      <c r="USZ7" s="231"/>
      <c r="UTA7" s="231"/>
      <c r="UTB7" s="231"/>
      <c r="UTC7" s="231"/>
      <c r="UTD7" s="231"/>
      <c r="UTE7" s="231"/>
      <c r="UTF7" s="231"/>
      <c r="UTG7" s="231"/>
      <c r="UTH7" s="231"/>
      <c r="UTI7" s="231"/>
      <c r="UTJ7" s="231"/>
      <c r="UTK7" s="231"/>
      <c r="UTL7" s="231"/>
      <c r="UTM7" s="231"/>
      <c r="UTN7" s="231"/>
      <c r="UTO7" s="231"/>
      <c r="UTP7" s="231"/>
      <c r="UTQ7" s="231"/>
      <c r="UTR7" s="231"/>
      <c r="UTS7" s="231"/>
      <c r="UTT7" s="231"/>
      <c r="UTU7" s="231"/>
      <c r="UTV7" s="231"/>
      <c r="UTW7" s="231"/>
      <c r="UTX7" s="231"/>
      <c r="UTY7" s="231"/>
      <c r="UTZ7" s="231"/>
      <c r="UUA7" s="231"/>
      <c r="UUB7" s="231"/>
      <c r="UUC7" s="231"/>
      <c r="UUD7" s="231"/>
      <c r="UUE7" s="231"/>
      <c r="UUF7" s="231"/>
      <c r="UUG7" s="231"/>
      <c r="UUH7" s="231"/>
      <c r="UUI7" s="231"/>
      <c r="UUJ7" s="231"/>
      <c r="UUK7" s="231"/>
      <c r="UUL7" s="231"/>
      <c r="UUM7" s="231"/>
      <c r="UUN7" s="231"/>
      <c r="UUO7" s="231"/>
      <c r="UUP7" s="231"/>
      <c r="UUQ7" s="231"/>
      <c r="UUR7" s="231"/>
      <c r="UUS7" s="231"/>
      <c r="UUT7" s="231"/>
      <c r="UUU7" s="231"/>
      <c r="UUV7" s="231"/>
      <c r="UUW7" s="231"/>
      <c r="UUX7" s="231"/>
      <c r="UUY7" s="231"/>
      <c r="UUZ7" s="231"/>
      <c r="UVA7" s="231"/>
      <c r="UVB7" s="231"/>
      <c r="UVC7" s="231"/>
      <c r="UVD7" s="231"/>
      <c r="UVE7" s="231"/>
      <c r="UVF7" s="231"/>
      <c r="UVG7" s="231"/>
      <c r="UVH7" s="231"/>
      <c r="UVI7" s="231"/>
      <c r="UVJ7" s="231"/>
      <c r="UVK7" s="231"/>
      <c r="UVL7" s="231"/>
      <c r="UVM7" s="231"/>
      <c r="UVN7" s="231"/>
      <c r="UVO7" s="231"/>
      <c r="UVP7" s="231"/>
      <c r="UVQ7" s="231"/>
      <c r="UVR7" s="231"/>
      <c r="UVS7" s="231"/>
      <c r="UVT7" s="231"/>
      <c r="UVU7" s="231"/>
      <c r="UVV7" s="231"/>
      <c r="UVW7" s="231"/>
      <c r="UVX7" s="231"/>
      <c r="UVY7" s="231"/>
      <c r="UVZ7" s="231"/>
      <c r="UWA7" s="231"/>
      <c r="UWB7" s="231"/>
      <c r="UWC7" s="231"/>
      <c r="UWD7" s="231"/>
      <c r="UWE7" s="231"/>
      <c r="UWF7" s="231"/>
      <c r="UWG7" s="231"/>
      <c r="UWH7" s="231"/>
      <c r="UWI7" s="231"/>
      <c r="UWJ7" s="231"/>
      <c r="UWK7" s="231"/>
      <c r="UWL7" s="231"/>
      <c r="UWM7" s="231"/>
      <c r="UWN7" s="231"/>
      <c r="UWO7" s="231"/>
      <c r="UWP7" s="231"/>
      <c r="UWQ7" s="231"/>
      <c r="UWR7" s="231"/>
      <c r="UWS7" s="231"/>
      <c r="UWT7" s="231"/>
      <c r="UWU7" s="231"/>
      <c r="UWV7" s="231"/>
      <c r="UWW7" s="231"/>
      <c r="UWX7" s="231"/>
      <c r="UWY7" s="231"/>
      <c r="UWZ7" s="231"/>
      <c r="UXA7" s="231"/>
      <c r="UXB7" s="231"/>
      <c r="UXC7" s="231"/>
      <c r="UXD7" s="231"/>
      <c r="UXE7" s="231"/>
      <c r="UXF7" s="231"/>
      <c r="UXG7" s="231"/>
      <c r="UXH7" s="231"/>
      <c r="UXI7" s="231"/>
      <c r="UXJ7" s="231"/>
      <c r="UXK7" s="231"/>
      <c r="UXL7" s="231"/>
      <c r="UXM7" s="231"/>
      <c r="UXN7" s="231"/>
      <c r="UXO7" s="231"/>
      <c r="UXP7" s="231"/>
      <c r="UXQ7" s="231"/>
      <c r="UXR7" s="231"/>
      <c r="UXS7" s="231"/>
      <c r="UXT7" s="231"/>
      <c r="UXU7" s="231"/>
      <c r="UXV7" s="231"/>
      <c r="UXW7" s="231"/>
      <c r="UXX7" s="231"/>
      <c r="UXY7" s="231"/>
      <c r="UXZ7" s="231"/>
      <c r="UYA7" s="231"/>
      <c r="UYB7" s="231"/>
      <c r="UYC7" s="231"/>
      <c r="UYD7" s="231"/>
      <c r="UYE7" s="231"/>
      <c r="UYF7" s="231"/>
      <c r="UYG7" s="231"/>
      <c r="UYH7" s="231"/>
      <c r="UYI7" s="231"/>
      <c r="UYJ7" s="231"/>
      <c r="UYK7" s="231"/>
      <c r="UYL7" s="231"/>
      <c r="UYM7" s="231"/>
      <c r="UYN7" s="231"/>
      <c r="UYO7" s="231"/>
      <c r="UYP7" s="231"/>
      <c r="UYQ7" s="231"/>
      <c r="UYR7" s="231"/>
      <c r="UYS7" s="231"/>
      <c r="UYT7" s="231"/>
      <c r="UYU7" s="231"/>
      <c r="UYV7" s="231"/>
      <c r="UYW7" s="231"/>
      <c r="UYX7" s="231"/>
      <c r="UYY7" s="231"/>
      <c r="UYZ7" s="231"/>
      <c r="UZA7" s="231"/>
      <c r="UZB7" s="231"/>
      <c r="UZC7" s="231"/>
      <c r="UZD7" s="231"/>
      <c r="UZE7" s="231"/>
      <c r="UZF7" s="231"/>
      <c r="UZG7" s="231"/>
      <c r="UZH7" s="231"/>
      <c r="UZI7" s="231"/>
      <c r="UZJ7" s="231"/>
      <c r="UZK7" s="231"/>
      <c r="UZL7" s="231"/>
      <c r="UZM7" s="231"/>
      <c r="UZN7" s="231"/>
      <c r="UZO7" s="231"/>
      <c r="UZP7" s="231"/>
      <c r="UZQ7" s="231"/>
      <c r="UZR7" s="231"/>
      <c r="UZS7" s="231"/>
      <c r="UZT7" s="231"/>
      <c r="UZU7" s="231"/>
      <c r="UZV7" s="231"/>
      <c r="UZW7" s="231"/>
      <c r="UZX7" s="231"/>
      <c r="UZY7" s="231"/>
      <c r="UZZ7" s="231"/>
      <c r="VAA7" s="231"/>
      <c r="VAB7" s="231"/>
      <c r="VAC7" s="231"/>
      <c r="VAD7" s="231"/>
      <c r="VAE7" s="231"/>
      <c r="VAF7" s="231"/>
      <c r="VAG7" s="231"/>
      <c r="VAH7" s="231"/>
      <c r="VAI7" s="231"/>
      <c r="VAJ7" s="231"/>
      <c r="VAK7" s="231"/>
      <c r="VAL7" s="231"/>
      <c r="VAM7" s="231"/>
      <c r="VAN7" s="231"/>
      <c r="VAO7" s="231"/>
      <c r="VAP7" s="231"/>
      <c r="VAQ7" s="231"/>
      <c r="VAR7" s="231"/>
      <c r="VAS7" s="231"/>
      <c r="VAT7" s="231"/>
      <c r="VAU7" s="231"/>
      <c r="VAV7" s="231"/>
      <c r="VAW7" s="231"/>
      <c r="VAX7" s="231"/>
      <c r="VAY7" s="231"/>
      <c r="VAZ7" s="231"/>
      <c r="VBA7" s="231"/>
      <c r="VBB7" s="231"/>
      <c r="VBC7" s="231"/>
      <c r="VBD7" s="231"/>
      <c r="VBE7" s="231"/>
      <c r="VBF7" s="231"/>
      <c r="VBG7" s="231"/>
      <c r="VBH7" s="231"/>
      <c r="VBI7" s="231"/>
      <c r="VBJ7" s="231"/>
      <c r="VBK7" s="231"/>
      <c r="VBL7" s="231"/>
      <c r="VBM7" s="231"/>
      <c r="VBN7" s="231"/>
      <c r="VBO7" s="231"/>
      <c r="VBP7" s="231"/>
      <c r="VBQ7" s="231"/>
      <c r="VBR7" s="231"/>
      <c r="VBS7" s="231"/>
      <c r="VBT7" s="231"/>
      <c r="VBU7" s="231"/>
      <c r="VBV7" s="231"/>
      <c r="VBW7" s="231"/>
      <c r="VBX7" s="231"/>
      <c r="VBY7" s="231"/>
      <c r="VBZ7" s="231"/>
      <c r="VCA7" s="231"/>
      <c r="VCB7" s="231"/>
      <c r="VCC7" s="231"/>
      <c r="VCD7" s="231"/>
      <c r="VCE7" s="231"/>
      <c r="VCF7" s="231"/>
      <c r="VCG7" s="231"/>
      <c r="VCH7" s="231"/>
      <c r="VCI7" s="231"/>
      <c r="VCJ7" s="231"/>
      <c r="VCK7" s="231"/>
      <c r="VCL7" s="231"/>
      <c r="VCM7" s="231"/>
      <c r="VCN7" s="231"/>
      <c r="VCO7" s="231"/>
      <c r="VCP7" s="231"/>
      <c r="VCQ7" s="231"/>
      <c r="VCR7" s="231"/>
      <c r="VCS7" s="231"/>
      <c r="VCT7" s="231"/>
      <c r="VCU7" s="231"/>
      <c r="VCV7" s="231"/>
      <c r="VCW7" s="231"/>
      <c r="VCX7" s="231"/>
      <c r="VCY7" s="231"/>
      <c r="VCZ7" s="231"/>
      <c r="VDA7" s="231"/>
      <c r="VDB7" s="231"/>
      <c r="VDC7" s="231"/>
      <c r="VDD7" s="231"/>
      <c r="VDE7" s="231"/>
      <c r="VDF7" s="231"/>
      <c r="VDG7" s="231"/>
      <c r="VDH7" s="231"/>
      <c r="VDI7" s="231"/>
      <c r="VDJ7" s="231"/>
      <c r="VDK7" s="231"/>
      <c r="VDL7" s="231"/>
      <c r="VDM7" s="231"/>
      <c r="VDN7" s="231"/>
      <c r="VDO7" s="231"/>
      <c r="VDP7" s="231"/>
      <c r="VDQ7" s="231"/>
      <c r="VDR7" s="231"/>
      <c r="VDS7" s="231"/>
      <c r="VDT7" s="231"/>
      <c r="VDU7" s="231"/>
      <c r="VDV7" s="231"/>
      <c r="VDW7" s="231"/>
      <c r="VDX7" s="231"/>
      <c r="VDY7" s="231"/>
      <c r="VDZ7" s="231"/>
      <c r="VEA7" s="231"/>
      <c r="VEB7" s="231"/>
      <c r="VEC7" s="231"/>
      <c r="VED7" s="231"/>
      <c r="VEE7" s="231"/>
      <c r="VEF7" s="231"/>
      <c r="VEG7" s="231"/>
      <c r="VEH7" s="231"/>
      <c r="VEI7" s="231"/>
      <c r="VEJ7" s="231"/>
      <c r="VEK7" s="231"/>
      <c r="VEL7" s="231"/>
      <c r="VEM7" s="231"/>
      <c r="VEN7" s="231"/>
      <c r="VEO7" s="231"/>
      <c r="VEP7" s="231"/>
      <c r="VEQ7" s="231"/>
      <c r="VER7" s="231"/>
      <c r="VES7" s="231"/>
      <c r="VET7" s="231"/>
      <c r="VEU7" s="231"/>
      <c r="VEV7" s="231"/>
      <c r="VEW7" s="231"/>
      <c r="VEX7" s="231"/>
      <c r="VEY7" s="231"/>
      <c r="VEZ7" s="231"/>
      <c r="VFA7" s="231"/>
      <c r="VFB7" s="231"/>
      <c r="VFC7" s="231"/>
      <c r="VFD7" s="231"/>
      <c r="VFE7" s="231"/>
      <c r="VFF7" s="231"/>
      <c r="VFG7" s="231"/>
      <c r="VFH7" s="231"/>
      <c r="VFI7" s="231"/>
      <c r="VFJ7" s="231"/>
      <c r="VFK7" s="231"/>
      <c r="VFL7" s="231"/>
      <c r="VFM7" s="231"/>
      <c r="VFN7" s="231"/>
      <c r="VFO7" s="231"/>
      <c r="VFP7" s="231"/>
      <c r="VFQ7" s="231"/>
      <c r="VFR7" s="231"/>
      <c r="VFS7" s="231"/>
      <c r="VFT7" s="231"/>
      <c r="VFU7" s="231"/>
      <c r="VFV7" s="231"/>
      <c r="VFW7" s="231"/>
      <c r="VFX7" s="231"/>
      <c r="VFY7" s="231"/>
      <c r="VFZ7" s="231"/>
      <c r="VGA7" s="231"/>
      <c r="VGB7" s="231"/>
      <c r="VGC7" s="231"/>
      <c r="VGD7" s="231"/>
      <c r="VGE7" s="231"/>
      <c r="VGF7" s="231"/>
      <c r="VGG7" s="231"/>
      <c r="VGH7" s="231"/>
      <c r="VGI7" s="231"/>
      <c r="VGJ7" s="231"/>
      <c r="VGK7" s="231"/>
      <c r="VGL7" s="231"/>
      <c r="VGM7" s="231"/>
      <c r="VGN7" s="231"/>
      <c r="VGO7" s="231"/>
      <c r="VGP7" s="231"/>
      <c r="VGQ7" s="231"/>
      <c r="VGR7" s="231"/>
      <c r="VGS7" s="231"/>
      <c r="VGT7" s="231"/>
      <c r="VGU7" s="231"/>
      <c r="VGV7" s="231"/>
      <c r="VGW7" s="231"/>
      <c r="VGX7" s="231"/>
      <c r="VGY7" s="231"/>
      <c r="VGZ7" s="231"/>
      <c r="VHA7" s="231"/>
      <c r="VHB7" s="231"/>
      <c r="VHC7" s="231"/>
      <c r="VHD7" s="231"/>
      <c r="VHE7" s="231"/>
      <c r="VHF7" s="231"/>
      <c r="VHG7" s="231"/>
      <c r="VHH7" s="231"/>
      <c r="VHI7" s="231"/>
      <c r="VHJ7" s="231"/>
      <c r="VHK7" s="231"/>
      <c r="VHL7" s="231"/>
      <c r="VHM7" s="231"/>
      <c r="VHN7" s="231"/>
      <c r="VHO7" s="231"/>
      <c r="VHP7" s="231"/>
      <c r="VHQ7" s="231"/>
      <c r="VHR7" s="231"/>
      <c r="VHS7" s="231"/>
      <c r="VHT7" s="231"/>
      <c r="VHU7" s="231"/>
      <c r="VHV7" s="231"/>
      <c r="VHW7" s="231"/>
      <c r="VHX7" s="231"/>
      <c r="VHY7" s="231"/>
      <c r="VHZ7" s="231"/>
      <c r="VIA7" s="231"/>
      <c r="VIB7" s="231"/>
      <c r="VIC7" s="231"/>
      <c r="VID7" s="231"/>
      <c r="VIE7" s="231"/>
      <c r="VIF7" s="231"/>
      <c r="VIG7" s="231"/>
      <c r="VIH7" s="231"/>
      <c r="VII7" s="231"/>
      <c r="VIJ7" s="231"/>
      <c r="VIK7" s="231"/>
      <c r="VIL7" s="231"/>
      <c r="VIM7" s="231"/>
      <c r="VIN7" s="231"/>
      <c r="VIO7" s="231"/>
      <c r="VIP7" s="231"/>
      <c r="VIQ7" s="231"/>
      <c r="VIR7" s="231"/>
      <c r="VIS7" s="231"/>
      <c r="VIT7" s="231"/>
      <c r="VIU7" s="231"/>
      <c r="VIV7" s="231"/>
      <c r="VIW7" s="231"/>
      <c r="VIX7" s="231"/>
      <c r="VIY7" s="231"/>
      <c r="VIZ7" s="231"/>
      <c r="VJA7" s="231"/>
      <c r="VJB7" s="231"/>
      <c r="VJC7" s="231"/>
      <c r="VJD7" s="231"/>
      <c r="VJE7" s="231"/>
      <c r="VJF7" s="231"/>
      <c r="VJG7" s="231"/>
      <c r="VJH7" s="231"/>
      <c r="VJI7" s="231"/>
      <c r="VJJ7" s="231"/>
      <c r="VJK7" s="231"/>
      <c r="VJL7" s="231"/>
      <c r="VJM7" s="231"/>
      <c r="VJN7" s="231"/>
      <c r="VJO7" s="231"/>
      <c r="VJP7" s="231"/>
      <c r="VJQ7" s="231"/>
      <c r="VJR7" s="231"/>
      <c r="VJS7" s="231"/>
      <c r="VJT7" s="231"/>
      <c r="VJU7" s="231"/>
      <c r="VJV7" s="231"/>
      <c r="VJW7" s="231"/>
      <c r="VJX7" s="231"/>
      <c r="VJY7" s="231"/>
      <c r="VJZ7" s="231"/>
      <c r="VKA7" s="231"/>
      <c r="VKB7" s="231"/>
      <c r="VKC7" s="231"/>
      <c r="VKD7" s="231"/>
      <c r="VKE7" s="231"/>
      <c r="VKF7" s="231"/>
      <c r="VKG7" s="231"/>
      <c r="VKH7" s="231"/>
      <c r="VKI7" s="231"/>
      <c r="VKJ7" s="231"/>
      <c r="VKK7" s="231"/>
      <c r="VKL7" s="231"/>
      <c r="VKM7" s="231"/>
      <c r="VKN7" s="231"/>
      <c r="VKO7" s="231"/>
      <c r="VKP7" s="231"/>
      <c r="VKQ7" s="231"/>
      <c r="VKR7" s="231"/>
      <c r="VKS7" s="231"/>
      <c r="VKT7" s="231"/>
      <c r="VKU7" s="231"/>
      <c r="VKV7" s="231"/>
      <c r="VKW7" s="231"/>
      <c r="VKX7" s="231"/>
      <c r="VKY7" s="231"/>
      <c r="VKZ7" s="231"/>
      <c r="VLA7" s="231"/>
      <c r="VLB7" s="231"/>
      <c r="VLC7" s="231"/>
      <c r="VLD7" s="231"/>
      <c r="VLE7" s="231"/>
      <c r="VLF7" s="231"/>
      <c r="VLG7" s="231"/>
      <c r="VLH7" s="231"/>
      <c r="VLI7" s="231"/>
      <c r="VLJ7" s="231"/>
      <c r="VLK7" s="231"/>
      <c r="VLL7" s="231"/>
      <c r="VLM7" s="231"/>
      <c r="VLN7" s="231"/>
      <c r="VLO7" s="231"/>
      <c r="VLP7" s="231"/>
      <c r="VLQ7" s="231"/>
      <c r="VLR7" s="231"/>
      <c r="VLS7" s="231"/>
      <c r="VLT7" s="231"/>
      <c r="VLU7" s="231"/>
      <c r="VLV7" s="231"/>
      <c r="VLW7" s="231"/>
      <c r="VLX7" s="231"/>
      <c r="VLY7" s="231"/>
      <c r="VLZ7" s="231"/>
      <c r="VMA7" s="231"/>
      <c r="VMB7" s="231"/>
      <c r="VMC7" s="231"/>
      <c r="VMD7" s="231"/>
      <c r="VME7" s="231"/>
      <c r="VMF7" s="231"/>
      <c r="VMG7" s="231"/>
      <c r="VMH7" s="231"/>
      <c r="VMI7" s="231"/>
      <c r="VMJ7" s="231"/>
      <c r="VMK7" s="231"/>
      <c r="VML7" s="231"/>
      <c r="VMM7" s="231"/>
      <c r="VMN7" s="231"/>
      <c r="VMO7" s="231"/>
      <c r="VMP7" s="231"/>
      <c r="VMQ7" s="231"/>
      <c r="VMR7" s="231"/>
      <c r="VMS7" s="231"/>
      <c r="VMT7" s="231"/>
      <c r="VMU7" s="231"/>
      <c r="VMV7" s="231"/>
      <c r="VMW7" s="231"/>
      <c r="VMX7" s="231"/>
      <c r="VMY7" s="231"/>
      <c r="VMZ7" s="231"/>
      <c r="VNA7" s="231"/>
      <c r="VNB7" s="231"/>
      <c r="VNC7" s="231"/>
      <c r="VND7" s="231"/>
      <c r="VNE7" s="231"/>
      <c r="VNF7" s="231"/>
      <c r="VNG7" s="231"/>
      <c r="VNH7" s="231"/>
      <c r="VNI7" s="231"/>
      <c r="VNJ7" s="231"/>
      <c r="VNK7" s="231"/>
      <c r="VNL7" s="231"/>
      <c r="VNM7" s="231"/>
      <c r="VNN7" s="231"/>
      <c r="VNO7" s="231"/>
      <c r="VNP7" s="231"/>
      <c r="VNQ7" s="231"/>
      <c r="VNR7" s="231"/>
      <c r="VNS7" s="231"/>
      <c r="VNT7" s="231"/>
      <c r="VNU7" s="231"/>
      <c r="VNV7" s="231"/>
      <c r="VNW7" s="231"/>
      <c r="VNX7" s="231"/>
      <c r="VNY7" s="231"/>
      <c r="VNZ7" s="231"/>
      <c r="VOA7" s="231"/>
      <c r="VOB7" s="231"/>
      <c r="VOC7" s="231"/>
      <c r="VOD7" s="231"/>
      <c r="VOE7" s="231"/>
      <c r="VOF7" s="231"/>
      <c r="VOG7" s="231"/>
      <c r="VOH7" s="231"/>
      <c r="VOI7" s="231"/>
      <c r="VOJ7" s="231"/>
      <c r="VOK7" s="231"/>
      <c r="VOL7" s="231"/>
      <c r="VOM7" s="231"/>
      <c r="VON7" s="231"/>
      <c r="VOO7" s="231"/>
      <c r="VOP7" s="231"/>
      <c r="VOQ7" s="231"/>
      <c r="VOR7" s="231"/>
      <c r="VOS7" s="231"/>
      <c r="VOT7" s="231"/>
      <c r="VOU7" s="231"/>
      <c r="VOV7" s="231"/>
      <c r="VOW7" s="231"/>
      <c r="VOX7" s="231"/>
      <c r="VOY7" s="231"/>
      <c r="VOZ7" s="231"/>
      <c r="VPA7" s="231"/>
      <c r="VPB7" s="231"/>
      <c r="VPC7" s="231"/>
      <c r="VPD7" s="231"/>
      <c r="VPE7" s="231"/>
      <c r="VPF7" s="231"/>
      <c r="VPG7" s="231"/>
      <c r="VPH7" s="231"/>
      <c r="VPI7" s="231"/>
      <c r="VPJ7" s="231"/>
      <c r="VPK7" s="231"/>
      <c r="VPL7" s="231"/>
      <c r="VPM7" s="231"/>
      <c r="VPN7" s="231"/>
      <c r="VPO7" s="231"/>
      <c r="VPP7" s="231"/>
      <c r="VPQ7" s="231"/>
      <c r="VPR7" s="231"/>
      <c r="VPS7" s="231"/>
      <c r="VPT7" s="231"/>
      <c r="VPU7" s="231"/>
      <c r="VPV7" s="231"/>
      <c r="VPW7" s="231"/>
      <c r="VPX7" s="231"/>
      <c r="VPY7" s="231"/>
      <c r="VPZ7" s="231"/>
      <c r="VQA7" s="231"/>
      <c r="VQB7" s="231"/>
      <c r="VQC7" s="231"/>
      <c r="VQD7" s="231"/>
      <c r="VQE7" s="231"/>
      <c r="VQF7" s="231"/>
      <c r="VQG7" s="231"/>
      <c r="VQH7" s="231"/>
      <c r="VQI7" s="231"/>
      <c r="VQJ7" s="231"/>
      <c r="VQK7" s="231"/>
      <c r="VQL7" s="231"/>
      <c r="VQM7" s="231"/>
      <c r="VQN7" s="231"/>
      <c r="VQO7" s="231"/>
      <c r="VQP7" s="231"/>
      <c r="VQQ7" s="231"/>
      <c r="VQR7" s="231"/>
      <c r="VQS7" s="231"/>
      <c r="VQT7" s="231"/>
      <c r="VQU7" s="231"/>
      <c r="VQV7" s="231"/>
      <c r="VQW7" s="231"/>
      <c r="VQX7" s="231"/>
      <c r="VQY7" s="231"/>
      <c r="VQZ7" s="231"/>
      <c r="VRA7" s="231"/>
      <c r="VRB7" s="231"/>
      <c r="VRC7" s="231"/>
      <c r="VRD7" s="231"/>
      <c r="VRE7" s="231"/>
      <c r="VRF7" s="231"/>
      <c r="VRG7" s="231"/>
      <c r="VRH7" s="231"/>
      <c r="VRI7" s="231"/>
      <c r="VRJ7" s="231"/>
      <c r="VRK7" s="231"/>
      <c r="VRL7" s="231"/>
      <c r="VRM7" s="231"/>
      <c r="VRN7" s="231"/>
      <c r="VRO7" s="231"/>
      <c r="VRP7" s="231"/>
      <c r="VRQ7" s="231"/>
      <c r="VRR7" s="231"/>
      <c r="VRS7" s="231"/>
      <c r="VRT7" s="231"/>
      <c r="VRU7" s="231"/>
      <c r="VRV7" s="231"/>
      <c r="VRW7" s="231"/>
      <c r="VRX7" s="231"/>
      <c r="VRY7" s="231"/>
      <c r="VRZ7" s="231"/>
      <c r="VSA7" s="231"/>
      <c r="VSB7" s="231"/>
      <c r="VSC7" s="231"/>
      <c r="VSD7" s="231"/>
      <c r="VSE7" s="231"/>
      <c r="VSF7" s="231"/>
      <c r="VSG7" s="231"/>
      <c r="VSH7" s="231"/>
      <c r="VSI7" s="231"/>
      <c r="VSJ7" s="231"/>
      <c r="VSK7" s="231"/>
      <c r="VSL7" s="231"/>
      <c r="VSM7" s="231"/>
      <c r="VSN7" s="231"/>
      <c r="VSO7" s="231"/>
      <c r="VSP7" s="231"/>
      <c r="VSQ7" s="231"/>
      <c r="VSR7" s="231"/>
      <c r="VSS7" s="231"/>
      <c r="VST7" s="231"/>
      <c r="VSU7" s="231"/>
      <c r="VSV7" s="231"/>
      <c r="VSW7" s="231"/>
      <c r="VSX7" s="231"/>
      <c r="VSY7" s="231"/>
      <c r="VSZ7" s="231"/>
      <c r="VTA7" s="231"/>
      <c r="VTB7" s="231"/>
      <c r="VTC7" s="231"/>
      <c r="VTD7" s="231"/>
      <c r="VTE7" s="231"/>
      <c r="VTF7" s="231"/>
      <c r="VTG7" s="231"/>
      <c r="VTH7" s="231"/>
      <c r="VTI7" s="231"/>
      <c r="VTJ7" s="231"/>
      <c r="VTK7" s="231"/>
      <c r="VTL7" s="231"/>
      <c r="VTM7" s="231"/>
      <c r="VTN7" s="231"/>
      <c r="VTO7" s="231"/>
      <c r="VTP7" s="231"/>
      <c r="VTQ7" s="231"/>
      <c r="VTR7" s="231"/>
      <c r="VTS7" s="231"/>
      <c r="VTT7" s="231"/>
      <c r="VTU7" s="231"/>
      <c r="VTV7" s="231"/>
      <c r="VTW7" s="231"/>
      <c r="VTX7" s="231"/>
      <c r="VTY7" s="231"/>
      <c r="VTZ7" s="231"/>
      <c r="VUA7" s="231"/>
      <c r="VUB7" s="231"/>
      <c r="VUC7" s="231"/>
      <c r="VUD7" s="231"/>
      <c r="VUE7" s="231"/>
      <c r="VUF7" s="231"/>
      <c r="VUG7" s="231"/>
      <c r="VUH7" s="231"/>
      <c r="VUI7" s="231"/>
      <c r="VUJ7" s="231"/>
      <c r="VUK7" s="231"/>
      <c r="VUL7" s="231"/>
      <c r="VUM7" s="231"/>
      <c r="VUN7" s="231"/>
      <c r="VUO7" s="231"/>
      <c r="VUP7" s="231"/>
      <c r="VUQ7" s="231"/>
      <c r="VUR7" s="231"/>
      <c r="VUS7" s="231"/>
      <c r="VUT7" s="231"/>
      <c r="VUU7" s="231"/>
      <c r="VUV7" s="231"/>
      <c r="VUW7" s="231"/>
      <c r="VUX7" s="231"/>
      <c r="VUY7" s="231"/>
      <c r="VUZ7" s="231"/>
      <c r="VVA7" s="231"/>
      <c r="VVB7" s="231"/>
      <c r="VVC7" s="231"/>
      <c r="VVD7" s="231"/>
      <c r="VVE7" s="231"/>
      <c r="VVF7" s="231"/>
      <c r="VVG7" s="231"/>
      <c r="VVH7" s="231"/>
      <c r="VVI7" s="231"/>
      <c r="VVJ7" s="231"/>
      <c r="VVK7" s="231"/>
      <c r="VVL7" s="231"/>
      <c r="VVM7" s="231"/>
      <c r="VVN7" s="231"/>
      <c r="VVO7" s="231"/>
      <c r="VVP7" s="231"/>
      <c r="VVQ7" s="231"/>
      <c r="VVR7" s="231"/>
      <c r="VVS7" s="231"/>
      <c r="VVT7" s="231"/>
      <c r="VVU7" s="231"/>
      <c r="VVV7" s="231"/>
      <c r="VVW7" s="231"/>
      <c r="VVX7" s="231"/>
      <c r="VVY7" s="231"/>
      <c r="VVZ7" s="231"/>
      <c r="VWA7" s="231"/>
      <c r="VWB7" s="231"/>
      <c r="VWC7" s="231"/>
      <c r="VWD7" s="231"/>
      <c r="VWE7" s="231"/>
      <c r="VWF7" s="231"/>
      <c r="VWG7" s="231"/>
      <c r="VWH7" s="231"/>
      <c r="VWI7" s="231"/>
      <c r="VWJ7" s="231"/>
      <c r="VWK7" s="231"/>
      <c r="VWL7" s="231"/>
      <c r="VWM7" s="231"/>
      <c r="VWN7" s="231"/>
      <c r="VWO7" s="231"/>
      <c r="VWP7" s="231"/>
      <c r="VWQ7" s="231"/>
      <c r="VWR7" s="231"/>
      <c r="VWS7" s="231"/>
      <c r="VWT7" s="231"/>
      <c r="VWU7" s="231"/>
      <c r="VWV7" s="231"/>
      <c r="VWW7" s="231"/>
      <c r="VWX7" s="231"/>
      <c r="VWY7" s="231"/>
      <c r="VWZ7" s="231"/>
      <c r="VXA7" s="231"/>
      <c r="VXB7" s="231"/>
      <c r="VXC7" s="231"/>
      <c r="VXD7" s="231"/>
      <c r="VXE7" s="231"/>
      <c r="VXF7" s="231"/>
      <c r="VXG7" s="231"/>
      <c r="VXH7" s="231"/>
      <c r="VXI7" s="231"/>
      <c r="VXJ7" s="231"/>
      <c r="VXK7" s="231"/>
      <c r="VXL7" s="231"/>
      <c r="VXM7" s="231"/>
      <c r="VXN7" s="231"/>
      <c r="VXO7" s="231"/>
      <c r="VXP7" s="231"/>
      <c r="VXQ7" s="231"/>
      <c r="VXR7" s="231"/>
      <c r="VXS7" s="231"/>
      <c r="VXT7" s="231"/>
      <c r="VXU7" s="231"/>
      <c r="VXV7" s="231"/>
      <c r="VXW7" s="231"/>
      <c r="VXX7" s="231"/>
      <c r="VXY7" s="231"/>
      <c r="VXZ7" s="231"/>
      <c r="VYA7" s="231"/>
      <c r="VYB7" s="231"/>
      <c r="VYC7" s="231"/>
      <c r="VYD7" s="231"/>
      <c r="VYE7" s="231"/>
      <c r="VYF7" s="231"/>
      <c r="VYG7" s="231"/>
      <c r="VYH7" s="231"/>
      <c r="VYI7" s="231"/>
      <c r="VYJ7" s="231"/>
      <c r="VYK7" s="231"/>
      <c r="VYL7" s="231"/>
      <c r="VYM7" s="231"/>
      <c r="VYN7" s="231"/>
      <c r="VYO7" s="231"/>
      <c r="VYP7" s="231"/>
      <c r="VYQ7" s="231"/>
      <c r="VYR7" s="231"/>
      <c r="VYS7" s="231"/>
      <c r="VYT7" s="231"/>
      <c r="VYU7" s="231"/>
      <c r="VYV7" s="231"/>
      <c r="VYW7" s="231"/>
      <c r="VYX7" s="231"/>
      <c r="VYY7" s="231"/>
      <c r="VYZ7" s="231"/>
      <c r="VZA7" s="231"/>
      <c r="VZB7" s="231"/>
      <c r="VZC7" s="231"/>
      <c r="VZD7" s="231"/>
      <c r="VZE7" s="231"/>
      <c r="VZF7" s="231"/>
      <c r="VZG7" s="231"/>
      <c r="VZH7" s="231"/>
      <c r="VZI7" s="231"/>
      <c r="VZJ7" s="231"/>
      <c r="VZK7" s="231"/>
      <c r="VZL7" s="231"/>
      <c r="VZM7" s="231"/>
      <c r="VZN7" s="231"/>
      <c r="VZO7" s="231"/>
      <c r="VZP7" s="231"/>
      <c r="VZQ7" s="231"/>
      <c r="VZR7" s="231"/>
      <c r="VZS7" s="231"/>
      <c r="VZT7" s="231"/>
      <c r="VZU7" s="231"/>
      <c r="VZV7" s="231"/>
      <c r="VZW7" s="231"/>
      <c r="VZX7" s="231"/>
      <c r="VZY7" s="231"/>
      <c r="VZZ7" s="231"/>
      <c r="WAA7" s="231"/>
      <c r="WAB7" s="231"/>
      <c r="WAC7" s="231"/>
      <c r="WAD7" s="231"/>
      <c r="WAE7" s="231"/>
      <c r="WAF7" s="231"/>
      <c r="WAG7" s="231"/>
      <c r="WAH7" s="231"/>
      <c r="WAI7" s="231"/>
      <c r="WAJ7" s="231"/>
      <c r="WAK7" s="231"/>
      <c r="WAL7" s="231"/>
      <c r="WAM7" s="231"/>
      <c r="WAN7" s="231"/>
      <c r="WAO7" s="231"/>
      <c r="WAP7" s="231"/>
      <c r="WAQ7" s="231"/>
      <c r="WAR7" s="231"/>
      <c r="WAS7" s="231"/>
      <c r="WAT7" s="231"/>
      <c r="WAU7" s="231"/>
      <c r="WAV7" s="231"/>
      <c r="WAW7" s="231"/>
      <c r="WAX7" s="231"/>
      <c r="WAY7" s="231"/>
      <c r="WAZ7" s="231"/>
      <c r="WBA7" s="231"/>
      <c r="WBB7" s="231"/>
      <c r="WBC7" s="231"/>
      <c r="WBD7" s="231"/>
      <c r="WBE7" s="231"/>
      <c r="WBF7" s="231"/>
      <c r="WBG7" s="231"/>
      <c r="WBH7" s="231"/>
      <c r="WBI7" s="231"/>
      <c r="WBJ7" s="231"/>
      <c r="WBK7" s="231"/>
      <c r="WBL7" s="231"/>
      <c r="WBM7" s="231"/>
      <c r="WBN7" s="231"/>
      <c r="WBO7" s="231"/>
      <c r="WBP7" s="231"/>
      <c r="WBQ7" s="231"/>
      <c r="WBR7" s="231"/>
      <c r="WBS7" s="231"/>
      <c r="WBT7" s="231"/>
      <c r="WBU7" s="231"/>
      <c r="WBV7" s="231"/>
      <c r="WBW7" s="231"/>
      <c r="WBX7" s="231"/>
      <c r="WBY7" s="231"/>
      <c r="WBZ7" s="231"/>
      <c r="WCA7" s="231"/>
      <c r="WCB7" s="231"/>
      <c r="WCC7" s="231"/>
      <c r="WCD7" s="231"/>
      <c r="WCE7" s="231"/>
      <c r="WCF7" s="231"/>
      <c r="WCG7" s="231"/>
      <c r="WCH7" s="231"/>
      <c r="WCI7" s="231"/>
      <c r="WCJ7" s="231"/>
      <c r="WCK7" s="231"/>
      <c r="WCL7" s="231"/>
      <c r="WCM7" s="231"/>
      <c r="WCN7" s="231"/>
      <c r="WCO7" s="231"/>
      <c r="WCP7" s="231"/>
      <c r="WCQ7" s="231"/>
      <c r="WCR7" s="231"/>
      <c r="WCS7" s="231"/>
      <c r="WCT7" s="231"/>
      <c r="WCU7" s="231"/>
      <c r="WCV7" s="231"/>
      <c r="WCW7" s="231"/>
      <c r="WCX7" s="231"/>
      <c r="WCY7" s="231"/>
      <c r="WCZ7" s="231"/>
      <c r="WDA7" s="231"/>
      <c r="WDB7" s="231"/>
      <c r="WDC7" s="231"/>
      <c r="WDD7" s="231"/>
      <c r="WDE7" s="231"/>
      <c r="WDF7" s="231"/>
      <c r="WDG7" s="231"/>
      <c r="WDH7" s="231"/>
      <c r="WDI7" s="231"/>
      <c r="WDJ7" s="231"/>
      <c r="WDK7" s="231"/>
      <c r="WDL7" s="231"/>
      <c r="WDM7" s="231"/>
      <c r="WDN7" s="231"/>
      <c r="WDO7" s="231"/>
      <c r="WDP7" s="231"/>
      <c r="WDQ7" s="231"/>
      <c r="WDR7" s="231"/>
      <c r="WDS7" s="231"/>
      <c r="WDT7" s="231"/>
      <c r="WDU7" s="231"/>
      <c r="WDV7" s="231"/>
      <c r="WDW7" s="231"/>
      <c r="WDX7" s="231"/>
      <c r="WDY7" s="231"/>
      <c r="WDZ7" s="231"/>
      <c r="WEA7" s="231"/>
      <c r="WEB7" s="231"/>
      <c r="WEC7" s="231"/>
      <c r="WED7" s="231"/>
      <c r="WEE7" s="231"/>
      <c r="WEF7" s="231"/>
      <c r="WEG7" s="231"/>
      <c r="WEH7" s="231"/>
      <c r="WEI7" s="231"/>
      <c r="WEJ7" s="231"/>
      <c r="WEK7" s="231"/>
      <c r="WEL7" s="231"/>
      <c r="WEM7" s="231"/>
      <c r="WEN7" s="231"/>
      <c r="WEO7" s="231"/>
      <c r="WEP7" s="231"/>
      <c r="WEQ7" s="231"/>
      <c r="WER7" s="231"/>
      <c r="WES7" s="231"/>
      <c r="WET7" s="231"/>
      <c r="WEU7" s="231"/>
      <c r="WEV7" s="231"/>
      <c r="WEW7" s="231"/>
      <c r="WEX7" s="231"/>
      <c r="WEY7" s="231"/>
      <c r="WEZ7" s="231"/>
      <c r="WFA7" s="231"/>
      <c r="WFB7" s="231"/>
      <c r="WFC7" s="231"/>
      <c r="WFD7" s="231"/>
      <c r="WFE7" s="231"/>
      <c r="WFF7" s="231"/>
      <c r="WFG7" s="231"/>
      <c r="WFH7" s="231"/>
      <c r="WFI7" s="231"/>
      <c r="WFJ7" s="231"/>
      <c r="WFK7" s="231"/>
      <c r="WFL7" s="231"/>
      <c r="WFM7" s="231"/>
      <c r="WFN7" s="231"/>
      <c r="WFO7" s="231"/>
      <c r="WFP7" s="231"/>
      <c r="WFQ7" s="231"/>
      <c r="WFR7" s="231"/>
      <c r="WFS7" s="231"/>
      <c r="WFT7" s="231"/>
      <c r="WFU7" s="231"/>
      <c r="WFV7" s="231"/>
      <c r="WFW7" s="231"/>
      <c r="WFX7" s="231"/>
      <c r="WFY7" s="231"/>
      <c r="WFZ7" s="231"/>
      <c r="WGA7" s="231"/>
      <c r="WGB7" s="231"/>
      <c r="WGC7" s="231"/>
      <c r="WGD7" s="231"/>
      <c r="WGE7" s="231"/>
      <c r="WGF7" s="231"/>
      <c r="WGG7" s="231"/>
      <c r="WGH7" s="231"/>
      <c r="WGI7" s="231"/>
      <c r="WGJ7" s="231"/>
      <c r="WGK7" s="231"/>
      <c r="WGL7" s="231"/>
      <c r="WGM7" s="231"/>
      <c r="WGN7" s="231"/>
      <c r="WGO7" s="231"/>
      <c r="WGP7" s="231"/>
      <c r="WGQ7" s="231"/>
      <c r="WGR7" s="231"/>
      <c r="WGS7" s="231"/>
      <c r="WGT7" s="231"/>
      <c r="WGU7" s="231"/>
      <c r="WGV7" s="231"/>
      <c r="WGW7" s="231"/>
      <c r="WGX7" s="231"/>
      <c r="WGY7" s="231"/>
      <c r="WGZ7" s="231"/>
      <c r="WHA7" s="231"/>
      <c r="WHB7" s="231"/>
      <c r="WHC7" s="231"/>
      <c r="WHD7" s="231"/>
      <c r="WHE7" s="231"/>
      <c r="WHF7" s="231"/>
      <c r="WHG7" s="231"/>
      <c r="WHH7" s="231"/>
      <c r="WHI7" s="231"/>
      <c r="WHJ7" s="231"/>
      <c r="WHK7" s="231"/>
      <c r="WHL7" s="231"/>
      <c r="WHM7" s="231"/>
      <c r="WHN7" s="231"/>
      <c r="WHO7" s="231"/>
      <c r="WHP7" s="231"/>
      <c r="WHQ7" s="231"/>
      <c r="WHR7" s="231"/>
      <c r="WHS7" s="231"/>
      <c r="WHT7" s="231"/>
      <c r="WHU7" s="231"/>
      <c r="WHV7" s="231"/>
      <c r="WHW7" s="231"/>
      <c r="WHX7" s="231"/>
      <c r="WHY7" s="231"/>
      <c r="WHZ7" s="231"/>
      <c r="WIA7" s="231"/>
      <c r="WIB7" s="231"/>
      <c r="WIC7" s="231"/>
      <c r="WID7" s="231"/>
      <c r="WIE7" s="231"/>
      <c r="WIF7" s="231"/>
      <c r="WIG7" s="231"/>
      <c r="WIH7" s="231"/>
      <c r="WII7" s="231"/>
      <c r="WIJ7" s="231"/>
      <c r="WIK7" s="231"/>
      <c r="WIL7" s="231"/>
      <c r="WIM7" s="231"/>
      <c r="WIN7" s="231"/>
      <c r="WIO7" s="231"/>
      <c r="WIP7" s="231"/>
      <c r="WIQ7" s="231"/>
      <c r="WIR7" s="231"/>
      <c r="WIS7" s="231"/>
      <c r="WIT7" s="231"/>
      <c r="WIU7" s="231"/>
      <c r="WIV7" s="231"/>
      <c r="WIW7" s="231"/>
      <c r="WIX7" s="231"/>
      <c r="WIY7" s="231"/>
      <c r="WIZ7" s="231"/>
      <c r="WJA7" s="231"/>
      <c r="WJB7" s="231"/>
      <c r="WJC7" s="231"/>
      <c r="WJD7" s="231"/>
      <c r="WJE7" s="231"/>
      <c r="WJF7" s="231"/>
      <c r="WJG7" s="231"/>
      <c r="WJH7" s="231"/>
      <c r="WJI7" s="231"/>
      <c r="WJJ7" s="231"/>
      <c r="WJK7" s="231"/>
      <c r="WJL7" s="231"/>
      <c r="WJM7" s="231"/>
      <c r="WJN7" s="231"/>
      <c r="WJO7" s="231"/>
      <c r="WJP7" s="231"/>
      <c r="WJQ7" s="231"/>
      <c r="WJR7" s="231"/>
      <c r="WJS7" s="231"/>
      <c r="WJT7" s="231"/>
      <c r="WJU7" s="231"/>
      <c r="WJV7" s="231"/>
      <c r="WJW7" s="231"/>
      <c r="WJX7" s="231"/>
      <c r="WJY7" s="231"/>
      <c r="WJZ7" s="231"/>
      <c r="WKA7" s="231"/>
      <c r="WKB7" s="231"/>
      <c r="WKC7" s="231"/>
      <c r="WKD7" s="231"/>
      <c r="WKE7" s="231"/>
      <c r="WKF7" s="231"/>
      <c r="WKG7" s="231"/>
      <c r="WKH7" s="231"/>
      <c r="WKI7" s="231"/>
      <c r="WKJ7" s="231"/>
      <c r="WKK7" s="231"/>
      <c r="WKL7" s="231"/>
      <c r="WKM7" s="231"/>
      <c r="WKN7" s="231"/>
      <c r="WKO7" s="231"/>
      <c r="WKP7" s="231"/>
      <c r="WKQ7" s="231"/>
      <c r="WKR7" s="231"/>
      <c r="WKS7" s="231"/>
      <c r="WKT7" s="231"/>
      <c r="WKU7" s="231"/>
      <c r="WKV7" s="231"/>
      <c r="WKW7" s="231"/>
      <c r="WKX7" s="231"/>
      <c r="WKY7" s="231"/>
      <c r="WKZ7" s="231"/>
      <c r="WLA7" s="231"/>
      <c r="WLB7" s="231"/>
      <c r="WLC7" s="231"/>
      <c r="WLD7" s="231"/>
      <c r="WLE7" s="231"/>
      <c r="WLF7" s="231"/>
      <c r="WLG7" s="231"/>
      <c r="WLH7" s="231"/>
      <c r="WLI7" s="231"/>
      <c r="WLJ7" s="231"/>
      <c r="WLK7" s="231"/>
      <c r="WLL7" s="231"/>
      <c r="WLM7" s="231"/>
      <c r="WLN7" s="231"/>
      <c r="WLO7" s="231"/>
      <c r="WLP7" s="231"/>
      <c r="WLQ7" s="231"/>
      <c r="WLR7" s="231"/>
      <c r="WLS7" s="231"/>
      <c r="WLT7" s="231"/>
      <c r="WLU7" s="231"/>
      <c r="WLV7" s="231"/>
      <c r="WLW7" s="231"/>
      <c r="WLX7" s="231"/>
      <c r="WLY7" s="231"/>
      <c r="WLZ7" s="231"/>
      <c r="WMA7" s="231"/>
      <c r="WMB7" s="231"/>
      <c r="WMC7" s="231"/>
      <c r="WMD7" s="231"/>
      <c r="WME7" s="231"/>
      <c r="WMF7" s="231"/>
      <c r="WMG7" s="231"/>
      <c r="WMH7" s="231"/>
      <c r="WMI7" s="231"/>
      <c r="WMJ7" s="231"/>
      <c r="WMK7" s="231"/>
      <c r="WML7" s="231"/>
      <c r="WMM7" s="231"/>
      <c r="WMN7" s="231"/>
      <c r="WMO7" s="231"/>
      <c r="WMP7" s="231"/>
      <c r="WMQ7" s="231"/>
      <c r="WMR7" s="231"/>
      <c r="WMS7" s="231"/>
      <c r="WMT7" s="231"/>
      <c r="WMU7" s="231"/>
      <c r="WMV7" s="231"/>
      <c r="WMW7" s="231"/>
      <c r="WMX7" s="231"/>
      <c r="WMY7" s="231"/>
      <c r="WMZ7" s="231"/>
      <c r="WNA7" s="231"/>
      <c r="WNB7" s="231"/>
      <c r="WNC7" s="231"/>
      <c r="WND7" s="231"/>
      <c r="WNE7" s="231"/>
      <c r="WNF7" s="231"/>
      <c r="WNG7" s="231"/>
      <c r="WNH7" s="231"/>
      <c r="WNI7" s="231"/>
      <c r="WNJ7" s="231"/>
      <c r="WNK7" s="231"/>
      <c r="WNL7" s="231"/>
      <c r="WNM7" s="231"/>
      <c r="WNN7" s="231"/>
      <c r="WNO7" s="231"/>
      <c r="WNP7" s="231"/>
      <c r="WNQ7" s="231"/>
      <c r="WNR7" s="231"/>
      <c r="WNS7" s="231"/>
      <c r="WNT7" s="231"/>
      <c r="WNU7" s="231"/>
      <c r="WNV7" s="231"/>
      <c r="WNW7" s="231"/>
      <c r="WNX7" s="231"/>
      <c r="WNY7" s="231"/>
      <c r="WNZ7" s="231"/>
      <c r="WOA7" s="231"/>
      <c r="WOB7" s="231"/>
      <c r="WOC7" s="231"/>
      <c r="WOD7" s="231"/>
      <c r="WOE7" s="231"/>
      <c r="WOF7" s="231"/>
      <c r="WOG7" s="231"/>
      <c r="WOH7" s="231"/>
      <c r="WOI7" s="231"/>
      <c r="WOJ7" s="231"/>
      <c r="WOK7" s="231"/>
      <c r="WOL7" s="231"/>
      <c r="WOM7" s="231"/>
      <c r="WON7" s="231"/>
      <c r="WOO7" s="231"/>
      <c r="WOP7" s="231"/>
      <c r="WOQ7" s="231"/>
      <c r="WOR7" s="231"/>
      <c r="WOS7" s="231"/>
      <c r="WOT7" s="231"/>
      <c r="WOU7" s="231"/>
      <c r="WOV7" s="231"/>
      <c r="WOW7" s="231"/>
      <c r="WOX7" s="231"/>
      <c r="WOY7" s="231"/>
      <c r="WOZ7" s="231"/>
      <c r="WPA7" s="231"/>
      <c r="WPB7" s="231"/>
      <c r="WPC7" s="231"/>
      <c r="WPD7" s="231"/>
      <c r="WPE7" s="231"/>
      <c r="WPF7" s="231"/>
      <c r="WPG7" s="231"/>
      <c r="WPH7" s="231"/>
      <c r="WPI7" s="231"/>
      <c r="WPJ7" s="231"/>
      <c r="WPK7" s="231"/>
      <c r="WPL7" s="231"/>
      <c r="WPM7" s="231"/>
      <c r="WPN7" s="231"/>
      <c r="WPO7" s="231"/>
      <c r="WPP7" s="231"/>
      <c r="WPQ7" s="231"/>
      <c r="WPR7" s="231"/>
      <c r="WPS7" s="231"/>
      <c r="WPT7" s="231"/>
      <c r="WPU7" s="231"/>
      <c r="WPV7" s="231"/>
      <c r="WPW7" s="231"/>
      <c r="WPX7" s="231"/>
      <c r="WPY7" s="231"/>
      <c r="WPZ7" s="231"/>
      <c r="WQA7" s="231"/>
      <c r="WQB7" s="231"/>
      <c r="WQC7" s="231"/>
      <c r="WQD7" s="231"/>
      <c r="WQE7" s="231"/>
      <c r="WQF7" s="231"/>
      <c r="WQG7" s="231"/>
      <c r="WQH7" s="231"/>
      <c r="WQI7" s="231"/>
      <c r="WQJ7" s="231"/>
      <c r="WQK7" s="231"/>
      <c r="WQL7" s="231"/>
      <c r="WQM7" s="231"/>
      <c r="WQN7" s="231"/>
      <c r="WQO7" s="231"/>
      <c r="WQP7" s="231"/>
      <c r="WQQ7" s="231"/>
      <c r="WQR7" s="231"/>
      <c r="WQS7" s="231"/>
      <c r="WQT7" s="231"/>
      <c r="WQU7" s="231"/>
      <c r="WQV7" s="231"/>
      <c r="WQW7" s="231"/>
      <c r="WQX7" s="231"/>
      <c r="WQY7" s="231"/>
      <c r="WQZ7" s="231"/>
      <c r="WRA7" s="231"/>
      <c r="WRB7" s="231"/>
      <c r="WRC7" s="231"/>
      <c r="WRD7" s="231"/>
      <c r="WRE7" s="231"/>
      <c r="WRF7" s="231"/>
      <c r="WRG7" s="231"/>
      <c r="WRH7" s="231"/>
      <c r="WRI7" s="231"/>
      <c r="WRJ7" s="231"/>
      <c r="WRK7" s="231"/>
      <c r="WRL7" s="231"/>
      <c r="WRM7" s="231"/>
      <c r="WRN7" s="231"/>
      <c r="WRO7" s="231"/>
      <c r="WRP7" s="231"/>
      <c r="WRQ7" s="231"/>
      <c r="WRR7" s="231"/>
      <c r="WRS7" s="231"/>
      <c r="WRT7" s="231"/>
      <c r="WRU7" s="231"/>
      <c r="WRV7" s="231"/>
      <c r="WRW7" s="231"/>
      <c r="WRX7" s="231"/>
      <c r="WRY7" s="231"/>
      <c r="WRZ7" s="231"/>
      <c r="WSA7" s="231"/>
      <c r="WSB7" s="231"/>
      <c r="WSC7" s="231"/>
      <c r="WSD7" s="231"/>
      <c r="WSE7" s="231"/>
      <c r="WSF7" s="231"/>
      <c r="WSG7" s="231"/>
      <c r="WSH7" s="231"/>
      <c r="WSI7" s="231"/>
      <c r="WSJ7" s="231"/>
      <c r="WSK7" s="231"/>
      <c r="WSL7" s="231"/>
      <c r="WSM7" s="231"/>
      <c r="WSN7" s="231"/>
      <c r="WSO7" s="231"/>
      <c r="WSP7" s="231"/>
      <c r="WSQ7" s="231"/>
      <c r="WSR7" s="231"/>
      <c r="WSS7" s="231"/>
      <c r="WST7" s="231"/>
      <c r="WSU7" s="231"/>
      <c r="WSV7" s="231"/>
      <c r="WSW7" s="231"/>
      <c r="WSX7" s="231"/>
      <c r="WSY7" s="231"/>
      <c r="WSZ7" s="231"/>
      <c r="WTA7" s="231"/>
      <c r="WTB7" s="231"/>
      <c r="WTC7" s="231"/>
      <c r="WTD7" s="231"/>
      <c r="WTE7" s="231"/>
      <c r="WTF7" s="231"/>
      <c r="WTG7" s="231"/>
      <c r="WTH7" s="231"/>
      <c r="WTI7" s="231"/>
      <c r="WTJ7" s="231"/>
      <c r="WTK7" s="231"/>
      <c r="WTL7" s="231"/>
      <c r="WTM7" s="231"/>
      <c r="WTN7" s="231"/>
      <c r="WTO7" s="231"/>
      <c r="WTP7" s="231"/>
      <c r="WTQ7" s="231"/>
      <c r="WTR7" s="231"/>
      <c r="WTS7" s="231"/>
      <c r="WTT7" s="231"/>
      <c r="WTU7" s="231"/>
      <c r="WTV7" s="231"/>
      <c r="WTW7" s="231"/>
      <c r="WTX7" s="231"/>
      <c r="WTY7" s="231"/>
      <c r="WTZ7" s="231"/>
      <c r="WUA7" s="231"/>
      <c r="WUB7" s="231"/>
      <c r="WUC7" s="231"/>
      <c r="WUD7" s="231"/>
      <c r="WUE7" s="231"/>
      <c r="WUF7" s="231"/>
      <c r="WUG7" s="231"/>
      <c r="WUH7" s="231"/>
      <c r="WUI7" s="231"/>
      <c r="WUJ7" s="231"/>
      <c r="WUK7" s="231"/>
      <c r="WUL7" s="231"/>
      <c r="WUM7" s="231"/>
      <c r="WUN7" s="231"/>
      <c r="WUO7" s="231"/>
      <c r="WUP7" s="231"/>
      <c r="WUQ7" s="231"/>
      <c r="WUR7" s="231"/>
      <c r="WUS7" s="231"/>
      <c r="WUT7" s="231"/>
      <c r="WUU7" s="231"/>
      <c r="WUV7" s="231"/>
      <c r="WUW7" s="231"/>
      <c r="WUX7" s="231"/>
      <c r="WUY7" s="231"/>
      <c r="WUZ7" s="231"/>
      <c r="WVA7" s="231"/>
      <c r="WVB7" s="231"/>
      <c r="WVC7" s="231"/>
      <c r="WVD7" s="231"/>
      <c r="WVE7" s="231"/>
      <c r="WVF7" s="231"/>
      <c r="WVG7" s="231"/>
      <c r="WVH7" s="231"/>
      <c r="WVI7" s="231"/>
      <c r="WVJ7" s="231"/>
      <c r="WVK7" s="231"/>
      <c r="WVL7" s="231"/>
      <c r="WVM7" s="231"/>
      <c r="WVN7" s="231"/>
      <c r="WVO7" s="231"/>
      <c r="WVP7" s="231"/>
      <c r="WVQ7" s="231"/>
      <c r="WVR7" s="231"/>
      <c r="WVS7" s="231"/>
      <c r="WVT7" s="231"/>
      <c r="WVU7" s="231"/>
      <c r="WVV7" s="231"/>
      <c r="WVW7" s="231"/>
      <c r="WVX7" s="231"/>
      <c r="WVY7" s="231"/>
      <c r="WVZ7" s="231"/>
      <c r="WWA7" s="231"/>
      <c r="WWB7" s="231"/>
      <c r="WWC7" s="231"/>
      <c r="WWD7" s="231"/>
      <c r="WWE7" s="231"/>
      <c r="WWF7" s="231"/>
      <c r="WWG7" s="231"/>
      <c r="WWH7" s="231"/>
      <c r="WWI7" s="231"/>
      <c r="WWJ7" s="231"/>
      <c r="WWK7" s="231"/>
      <c r="WWL7" s="231"/>
      <c r="WWM7" s="231"/>
      <c r="WWN7" s="231"/>
      <c r="WWO7" s="231"/>
      <c r="WWP7" s="231"/>
      <c r="WWQ7" s="231"/>
      <c r="WWR7" s="231"/>
      <c r="WWS7" s="231"/>
      <c r="WWT7" s="231"/>
      <c r="WWU7" s="231"/>
      <c r="WWV7" s="231"/>
      <c r="WWW7" s="231"/>
      <c r="WWX7" s="231"/>
      <c r="WWY7" s="231"/>
      <c r="WWZ7" s="231"/>
      <c r="WXA7" s="231"/>
      <c r="WXB7" s="231"/>
      <c r="WXC7" s="231"/>
      <c r="WXD7" s="231"/>
      <c r="WXE7" s="231"/>
      <c r="WXF7" s="231"/>
      <c r="WXG7" s="231"/>
      <c r="WXH7" s="231"/>
      <c r="WXI7" s="231"/>
      <c r="WXJ7" s="231"/>
      <c r="WXK7" s="231"/>
      <c r="WXL7" s="231"/>
      <c r="WXM7" s="231"/>
      <c r="WXN7" s="231"/>
      <c r="WXO7" s="231"/>
      <c r="WXP7" s="231"/>
      <c r="WXQ7" s="231"/>
      <c r="WXR7" s="231"/>
      <c r="WXS7" s="231"/>
      <c r="WXT7" s="231"/>
      <c r="WXU7" s="231"/>
      <c r="WXV7" s="231"/>
      <c r="WXW7" s="231"/>
      <c r="WXX7" s="231"/>
      <c r="WXY7" s="231"/>
      <c r="WXZ7" s="231"/>
      <c r="WYA7" s="231"/>
      <c r="WYB7" s="231"/>
      <c r="WYC7" s="231"/>
      <c r="WYD7" s="231"/>
      <c r="WYE7" s="231"/>
      <c r="WYF7" s="231"/>
      <c r="WYG7" s="231"/>
      <c r="WYH7" s="231"/>
      <c r="WYI7" s="231"/>
      <c r="WYJ7" s="231"/>
      <c r="WYK7" s="231"/>
      <c r="WYL7" s="231"/>
      <c r="WYM7" s="231"/>
      <c r="WYN7" s="231"/>
      <c r="WYO7" s="231"/>
      <c r="WYP7" s="231"/>
      <c r="WYQ7" s="231"/>
      <c r="WYR7" s="231"/>
      <c r="WYS7" s="231"/>
      <c r="WYT7" s="231"/>
      <c r="WYU7" s="231"/>
      <c r="WYV7" s="231"/>
      <c r="WYW7" s="231"/>
      <c r="WYX7" s="231"/>
      <c r="WYY7" s="231"/>
      <c r="WYZ7" s="231"/>
      <c r="WZA7" s="231"/>
      <c r="WZB7" s="231"/>
      <c r="WZC7" s="231"/>
      <c r="WZD7" s="231"/>
      <c r="WZE7" s="231"/>
      <c r="WZF7" s="231"/>
      <c r="WZG7" s="231"/>
      <c r="WZH7" s="231"/>
      <c r="WZI7" s="231"/>
      <c r="WZJ7" s="231"/>
      <c r="WZK7" s="231"/>
      <c r="WZL7" s="231"/>
      <c r="WZM7" s="231"/>
      <c r="WZN7" s="231"/>
      <c r="WZO7" s="231"/>
      <c r="WZP7" s="231"/>
      <c r="WZQ7" s="231"/>
      <c r="WZR7" s="231"/>
      <c r="WZS7" s="231"/>
      <c r="WZT7" s="231"/>
      <c r="WZU7" s="231"/>
      <c r="WZV7" s="231"/>
      <c r="WZW7" s="231"/>
      <c r="WZX7" s="231"/>
      <c r="WZY7" s="231"/>
      <c r="WZZ7" s="231"/>
      <c r="XAA7" s="231"/>
      <c r="XAB7" s="231"/>
      <c r="XAC7" s="231"/>
      <c r="XAD7" s="231"/>
      <c r="XAE7" s="231"/>
      <c r="XAF7" s="231"/>
      <c r="XAG7" s="231"/>
      <c r="XAH7" s="231"/>
      <c r="XAI7" s="231"/>
      <c r="XAJ7" s="231"/>
      <c r="XAK7" s="231"/>
      <c r="XAL7" s="231"/>
      <c r="XAM7" s="231"/>
      <c r="XAN7" s="231"/>
      <c r="XAO7" s="231"/>
      <c r="XAP7" s="231"/>
      <c r="XAQ7" s="231"/>
      <c r="XAR7" s="231"/>
      <c r="XAS7" s="231"/>
      <c r="XAT7" s="231"/>
      <c r="XAU7" s="231"/>
      <c r="XAV7" s="231"/>
      <c r="XAW7" s="231"/>
      <c r="XAX7" s="231"/>
      <c r="XAY7" s="231"/>
      <c r="XAZ7" s="231"/>
      <c r="XBA7" s="231"/>
      <c r="XBB7" s="231"/>
      <c r="XBC7" s="231"/>
      <c r="XBD7" s="231"/>
      <c r="XBE7" s="231"/>
      <c r="XBF7" s="231"/>
      <c r="XBG7" s="231"/>
      <c r="XBH7" s="231"/>
      <c r="XBI7" s="231"/>
      <c r="XBJ7" s="231"/>
      <c r="XBK7" s="231"/>
      <c r="XBL7" s="231"/>
      <c r="XBM7" s="231"/>
      <c r="XBN7" s="231"/>
      <c r="XBO7" s="231"/>
      <c r="XBP7" s="231"/>
      <c r="XBQ7" s="231"/>
      <c r="XBR7" s="231"/>
      <c r="XBS7" s="231"/>
      <c r="XBT7" s="231"/>
      <c r="XBU7" s="231"/>
      <c r="XBV7" s="231"/>
      <c r="XBW7" s="231"/>
      <c r="XBX7" s="231"/>
      <c r="XBY7" s="231"/>
      <c r="XBZ7" s="231"/>
      <c r="XCA7" s="231"/>
      <c r="XCB7" s="231"/>
      <c r="XCC7" s="231"/>
      <c r="XCD7" s="231"/>
      <c r="XCE7" s="231"/>
      <c r="XCF7" s="231"/>
      <c r="XCG7" s="231"/>
      <c r="XCH7" s="231"/>
      <c r="XCI7" s="231"/>
      <c r="XCJ7" s="231"/>
      <c r="XCK7" s="231"/>
      <c r="XCL7" s="231"/>
      <c r="XCM7" s="231"/>
      <c r="XCN7" s="231"/>
      <c r="XCO7" s="231"/>
      <c r="XCP7" s="231"/>
      <c r="XCQ7" s="231"/>
      <c r="XCR7" s="231"/>
      <c r="XCS7" s="231"/>
      <c r="XCT7" s="231"/>
      <c r="XCU7" s="231"/>
      <c r="XCV7" s="231"/>
      <c r="XCW7" s="231"/>
      <c r="XCX7" s="231"/>
      <c r="XCY7" s="231"/>
      <c r="XCZ7" s="231"/>
      <c r="XDA7" s="231"/>
      <c r="XDB7" s="231"/>
      <c r="XDC7" s="231"/>
      <c r="XDD7" s="231"/>
      <c r="XDE7" s="231"/>
      <c r="XDF7" s="231"/>
      <c r="XDG7" s="231"/>
      <c r="XDH7" s="231"/>
      <c r="XDI7" s="231"/>
      <c r="XDJ7" s="231"/>
      <c r="XDK7" s="231"/>
      <c r="XDL7" s="231"/>
      <c r="XDM7" s="231"/>
      <c r="XDN7" s="231"/>
      <c r="XDO7" s="231"/>
      <c r="XDP7" s="231"/>
      <c r="XDQ7" s="231"/>
      <c r="XDR7" s="231"/>
      <c r="XDS7" s="231"/>
      <c r="XDT7" s="231"/>
      <c r="XDU7" s="231"/>
      <c r="XDV7" s="231"/>
      <c r="XDW7" s="231"/>
      <c r="XDX7" s="231"/>
      <c r="XDY7" s="231"/>
      <c r="XDZ7" s="231"/>
      <c r="XEA7" s="231"/>
      <c r="XEB7" s="231"/>
      <c r="XEC7" s="231"/>
      <c r="XED7" s="231"/>
      <c r="XEE7" s="231"/>
      <c r="XEF7" s="231"/>
      <c r="XEG7" s="231"/>
      <c r="XEH7" s="231"/>
      <c r="XEI7" s="231"/>
      <c r="XEJ7" s="231"/>
      <c r="XEK7" s="231"/>
      <c r="XEL7" s="231"/>
      <c r="XEM7" s="231"/>
      <c r="XEN7" s="231"/>
      <c r="XEO7" s="231"/>
      <c r="XEP7" s="231"/>
      <c r="XEQ7" s="231"/>
      <c r="XER7" s="231"/>
      <c r="XES7" s="231"/>
      <c r="XET7" s="231"/>
      <c r="XEU7" s="231"/>
      <c r="XEV7" s="231"/>
      <c r="XEW7" s="231"/>
      <c r="XEX7" s="231"/>
      <c r="XEY7" s="231"/>
      <c r="XEZ7" s="231"/>
      <c r="XFA7" s="231"/>
      <c r="XFB7" s="231"/>
      <c r="XFC7" s="231"/>
      <c r="XFD7" s="231"/>
    </row>
    <row r="8" spans="1:16384" ht="15.5" x14ac:dyDescent="0.35">
      <c r="A8" s="195" t="s">
        <v>250</v>
      </c>
      <c r="B8" s="14"/>
      <c r="C8" s="14"/>
      <c r="D8" s="14"/>
      <c r="E8" s="14"/>
      <c r="F8" s="14"/>
      <c r="G8" s="14"/>
      <c r="H8" s="14"/>
      <c r="I8" s="14"/>
      <c r="J8" s="14"/>
    </row>
  </sheetData>
  <mergeCells count="4918">
    <mergeCell ref="A4:J4"/>
    <mergeCell ref="A5:J5"/>
    <mergeCell ref="K5:T5"/>
    <mergeCell ref="U5:AD5"/>
    <mergeCell ref="EU5:FD5"/>
    <mergeCell ref="FE5:FN5"/>
    <mergeCell ref="FO5:FX5"/>
    <mergeCell ref="FY5:GH5"/>
    <mergeCell ref="GI5:GR5"/>
    <mergeCell ref="GS5:HB5"/>
    <mergeCell ref="CM5:CV5"/>
    <mergeCell ref="CW5:DF5"/>
    <mergeCell ref="DG5:DP5"/>
    <mergeCell ref="DQ5:DZ5"/>
    <mergeCell ref="EA5:EJ5"/>
    <mergeCell ref="EK5:ET5"/>
    <mergeCell ref="AE5:AN5"/>
    <mergeCell ref="AO5:AX5"/>
    <mergeCell ref="AY5:BH5"/>
    <mergeCell ref="BI5:BR5"/>
    <mergeCell ref="BS5:CB5"/>
    <mergeCell ref="CC5:CL5"/>
    <mergeCell ref="LS5:MB5"/>
    <mergeCell ref="MC5:ML5"/>
    <mergeCell ref="MM5:MV5"/>
    <mergeCell ref="MW5:NF5"/>
    <mergeCell ref="NG5:NP5"/>
    <mergeCell ref="NQ5:NZ5"/>
    <mergeCell ref="JK5:JT5"/>
    <mergeCell ref="JU5:KD5"/>
    <mergeCell ref="KE5:KN5"/>
    <mergeCell ref="KO5:KX5"/>
    <mergeCell ref="KY5:LH5"/>
    <mergeCell ref="LI5:LR5"/>
    <mergeCell ref="HC5:HL5"/>
    <mergeCell ref="HM5:HV5"/>
    <mergeCell ref="HW5:IF5"/>
    <mergeCell ref="IG5:IP5"/>
    <mergeCell ref="IQ5:IZ5"/>
    <mergeCell ref="JA5:JJ5"/>
    <mergeCell ref="SQ5:SZ5"/>
    <mergeCell ref="TA5:TJ5"/>
    <mergeCell ref="TK5:TT5"/>
    <mergeCell ref="TU5:UD5"/>
    <mergeCell ref="UE5:UN5"/>
    <mergeCell ref="UO5:UX5"/>
    <mergeCell ref="QI5:QR5"/>
    <mergeCell ref="QS5:RB5"/>
    <mergeCell ref="RC5:RL5"/>
    <mergeCell ref="RM5:RV5"/>
    <mergeCell ref="RW5:SF5"/>
    <mergeCell ref="SG5:SP5"/>
    <mergeCell ref="OA5:OJ5"/>
    <mergeCell ref="OK5:OT5"/>
    <mergeCell ref="OU5:PD5"/>
    <mergeCell ref="PE5:PN5"/>
    <mergeCell ref="PO5:PX5"/>
    <mergeCell ref="PY5:QH5"/>
    <mergeCell ref="ZO5:ZX5"/>
    <mergeCell ref="ZY5:AAH5"/>
    <mergeCell ref="AAI5:AAR5"/>
    <mergeCell ref="AAS5:ABB5"/>
    <mergeCell ref="ABC5:ABL5"/>
    <mergeCell ref="ABM5:ABV5"/>
    <mergeCell ref="XG5:XP5"/>
    <mergeCell ref="XQ5:XZ5"/>
    <mergeCell ref="YA5:YJ5"/>
    <mergeCell ref="YK5:YT5"/>
    <mergeCell ref="YU5:ZD5"/>
    <mergeCell ref="ZE5:ZN5"/>
    <mergeCell ref="UY5:VH5"/>
    <mergeCell ref="VI5:VR5"/>
    <mergeCell ref="VS5:WB5"/>
    <mergeCell ref="WC5:WL5"/>
    <mergeCell ref="WM5:WV5"/>
    <mergeCell ref="WW5:XF5"/>
    <mergeCell ref="AGM5:AGV5"/>
    <mergeCell ref="AGW5:AHF5"/>
    <mergeCell ref="AHG5:AHP5"/>
    <mergeCell ref="AHQ5:AHZ5"/>
    <mergeCell ref="AIA5:AIJ5"/>
    <mergeCell ref="AIK5:AIT5"/>
    <mergeCell ref="AEE5:AEN5"/>
    <mergeCell ref="AEO5:AEX5"/>
    <mergeCell ref="AEY5:AFH5"/>
    <mergeCell ref="AFI5:AFR5"/>
    <mergeCell ref="AFS5:AGB5"/>
    <mergeCell ref="AGC5:AGL5"/>
    <mergeCell ref="ABW5:ACF5"/>
    <mergeCell ref="ACG5:ACP5"/>
    <mergeCell ref="ACQ5:ACZ5"/>
    <mergeCell ref="ADA5:ADJ5"/>
    <mergeCell ref="ADK5:ADT5"/>
    <mergeCell ref="ADU5:AED5"/>
    <mergeCell ref="ANK5:ANT5"/>
    <mergeCell ref="ANU5:AOD5"/>
    <mergeCell ref="AOE5:AON5"/>
    <mergeCell ref="AOO5:AOX5"/>
    <mergeCell ref="AOY5:APH5"/>
    <mergeCell ref="API5:APR5"/>
    <mergeCell ref="ALC5:ALL5"/>
    <mergeCell ref="ALM5:ALV5"/>
    <mergeCell ref="ALW5:AMF5"/>
    <mergeCell ref="AMG5:AMP5"/>
    <mergeCell ref="AMQ5:AMZ5"/>
    <mergeCell ref="ANA5:ANJ5"/>
    <mergeCell ref="AIU5:AJD5"/>
    <mergeCell ref="AJE5:AJN5"/>
    <mergeCell ref="AJO5:AJX5"/>
    <mergeCell ref="AJY5:AKH5"/>
    <mergeCell ref="AKI5:AKR5"/>
    <mergeCell ref="AKS5:ALB5"/>
    <mergeCell ref="AUI5:AUR5"/>
    <mergeCell ref="AUS5:AVB5"/>
    <mergeCell ref="AVC5:AVL5"/>
    <mergeCell ref="AVM5:AVV5"/>
    <mergeCell ref="AVW5:AWF5"/>
    <mergeCell ref="AWG5:AWP5"/>
    <mergeCell ref="ASA5:ASJ5"/>
    <mergeCell ref="ASK5:AST5"/>
    <mergeCell ref="ASU5:ATD5"/>
    <mergeCell ref="ATE5:ATN5"/>
    <mergeCell ref="ATO5:ATX5"/>
    <mergeCell ref="ATY5:AUH5"/>
    <mergeCell ref="APS5:AQB5"/>
    <mergeCell ref="AQC5:AQL5"/>
    <mergeCell ref="AQM5:AQV5"/>
    <mergeCell ref="AQW5:ARF5"/>
    <mergeCell ref="ARG5:ARP5"/>
    <mergeCell ref="ARQ5:ARZ5"/>
    <mergeCell ref="BBG5:BBP5"/>
    <mergeCell ref="BBQ5:BBZ5"/>
    <mergeCell ref="BCA5:BCJ5"/>
    <mergeCell ref="BCK5:BCT5"/>
    <mergeCell ref="BCU5:BDD5"/>
    <mergeCell ref="BDE5:BDN5"/>
    <mergeCell ref="AYY5:AZH5"/>
    <mergeCell ref="AZI5:AZR5"/>
    <mergeCell ref="AZS5:BAB5"/>
    <mergeCell ref="BAC5:BAL5"/>
    <mergeCell ref="BAM5:BAV5"/>
    <mergeCell ref="BAW5:BBF5"/>
    <mergeCell ref="AWQ5:AWZ5"/>
    <mergeCell ref="AXA5:AXJ5"/>
    <mergeCell ref="AXK5:AXT5"/>
    <mergeCell ref="AXU5:AYD5"/>
    <mergeCell ref="AYE5:AYN5"/>
    <mergeCell ref="AYO5:AYX5"/>
    <mergeCell ref="BIE5:BIN5"/>
    <mergeCell ref="BIO5:BIX5"/>
    <mergeCell ref="BIY5:BJH5"/>
    <mergeCell ref="BJI5:BJR5"/>
    <mergeCell ref="BJS5:BKB5"/>
    <mergeCell ref="BKC5:BKL5"/>
    <mergeCell ref="BFW5:BGF5"/>
    <mergeCell ref="BGG5:BGP5"/>
    <mergeCell ref="BGQ5:BGZ5"/>
    <mergeCell ref="BHA5:BHJ5"/>
    <mergeCell ref="BHK5:BHT5"/>
    <mergeCell ref="BHU5:BID5"/>
    <mergeCell ref="BDO5:BDX5"/>
    <mergeCell ref="BDY5:BEH5"/>
    <mergeCell ref="BEI5:BER5"/>
    <mergeCell ref="BES5:BFB5"/>
    <mergeCell ref="BFC5:BFL5"/>
    <mergeCell ref="BFM5:BFV5"/>
    <mergeCell ref="BPC5:BPL5"/>
    <mergeCell ref="BPM5:BPV5"/>
    <mergeCell ref="BPW5:BQF5"/>
    <mergeCell ref="BQG5:BQP5"/>
    <mergeCell ref="BQQ5:BQZ5"/>
    <mergeCell ref="BRA5:BRJ5"/>
    <mergeCell ref="BMU5:BND5"/>
    <mergeCell ref="BNE5:BNN5"/>
    <mergeCell ref="BNO5:BNX5"/>
    <mergeCell ref="BNY5:BOH5"/>
    <mergeCell ref="BOI5:BOR5"/>
    <mergeCell ref="BOS5:BPB5"/>
    <mergeCell ref="BKM5:BKV5"/>
    <mergeCell ref="BKW5:BLF5"/>
    <mergeCell ref="BLG5:BLP5"/>
    <mergeCell ref="BLQ5:BLZ5"/>
    <mergeCell ref="BMA5:BMJ5"/>
    <mergeCell ref="BMK5:BMT5"/>
    <mergeCell ref="BWA5:BWJ5"/>
    <mergeCell ref="BWK5:BWT5"/>
    <mergeCell ref="BWU5:BXD5"/>
    <mergeCell ref="BXE5:BXN5"/>
    <mergeCell ref="BXO5:BXX5"/>
    <mergeCell ref="BXY5:BYH5"/>
    <mergeCell ref="BTS5:BUB5"/>
    <mergeCell ref="BUC5:BUL5"/>
    <mergeCell ref="BUM5:BUV5"/>
    <mergeCell ref="BUW5:BVF5"/>
    <mergeCell ref="BVG5:BVP5"/>
    <mergeCell ref="BVQ5:BVZ5"/>
    <mergeCell ref="BRK5:BRT5"/>
    <mergeCell ref="BRU5:BSD5"/>
    <mergeCell ref="BSE5:BSN5"/>
    <mergeCell ref="BSO5:BSX5"/>
    <mergeCell ref="BSY5:BTH5"/>
    <mergeCell ref="BTI5:BTR5"/>
    <mergeCell ref="CCY5:CDH5"/>
    <mergeCell ref="CDI5:CDR5"/>
    <mergeCell ref="CDS5:CEB5"/>
    <mergeCell ref="CEC5:CEL5"/>
    <mergeCell ref="CEM5:CEV5"/>
    <mergeCell ref="CEW5:CFF5"/>
    <mergeCell ref="CAQ5:CAZ5"/>
    <mergeCell ref="CBA5:CBJ5"/>
    <mergeCell ref="CBK5:CBT5"/>
    <mergeCell ref="CBU5:CCD5"/>
    <mergeCell ref="CCE5:CCN5"/>
    <mergeCell ref="CCO5:CCX5"/>
    <mergeCell ref="BYI5:BYR5"/>
    <mergeCell ref="BYS5:BZB5"/>
    <mergeCell ref="BZC5:BZL5"/>
    <mergeCell ref="BZM5:BZV5"/>
    <mergeCell ref="BZW5:CAF5"/>
    <mergeCell ref="CAG5:CAP5"/>
    <mergeCell ref="CJW5:CKF5"/>
    <mergeCell ref="CKG5:CKP5"/>
    <mergeCell ref="CKQ5:CKZ5"/>
    <mergeCell ref="CLA5:CLJ5"/>
    <mergeCell ref="CLK5:CLT5"/>
    <mergeCell ref="CLU5:CMD5"/>
    <mergeCell ref="CHO5:CHX5"/>
    <mergeCell ref="CHY5:CIH5"/>
    <mergeCell ref="CII5:CIR5"/>
    <mergeCell ref="CIS5:CJB5"/>
    <mergeCell ref="CJC5:CJL5"/>
    <mergeCell ref="CJM5:CJV5"/>
    <mergeCell ref="CFG5:CFP5"/>
    <mergeCell ref="CFQ5:CFZ5"/>
    <mergeCell ref="CGA5:CGJ5"/>
    <mergeCell ref="CGK5:CGT5"/>
    <mergeCell ref="CGU5:CHD5"/>
    <mergeCell ref="CHE5:CHN5"/>
    <mergeCell ref="CQU5:CRD5"/>
    <mergeCell ref="CRE5:CRN5"/>
    <mergeCell ref="CRO5:CRX5"/>
    <mergeCell ref="CRY5:CSH5"/>
    <mergeCell ref="CSI5:CSR5"/>
    <mergeCell ref="CSS5:CTB5"/>
    <mergeCell ref="COM5:COV5"/>
    <mergeCell ref="COW5:CPF5"/>
    <mergeCell ref="CPG5:CPP5"/>
    <mergeCell ref="CPQ5:CPZ5"/>
    <mergeCell ref="CQA5:CQJ5"/>
    <mergeCell ref="CQK5:CQT5"/>
    <mergeCell ref="CME5:CMN5"/>
    <mergeCell ref="CMO5:CMX5"/>
    <mergeCell ref="CMY5:CNH5"/>
    <mergeCell ref="CNI5:CNR5"/>
    <mergeCell ref="CNS5:COB5"/>
    <mergeCell ref="COC5:COL5"/>
    <mergeCell ref="CXS5:CYB5"/>
    <mergeCell ref="CYC5:CYL5"/>
    <mergeCell ref="CYM5:CYV5"/>
    <mergeCell ref="CYW5:CZF5"/>
    <mergeCell ref="CZG5:CZP5"/>
    <mergeCell ref="CZQ5:CZZ5"/>
    <mergeCell ref="CVK5:CVT5"/>
    <mergeCell ref="CVU5:CWD5"/>
    <mergeCell ref="CWE5:CWN5"/>
    <mergeCell ref="CWO5:CWX5"/>
    <mergeCell ref="CWY5:CXH5"/>
    <mergeCell ref="CXI5:CXR5"/>
    <mergeCell ref="CTC5:CTL5"/>
    <mergeCell ref="CTM5:CTV5"/>
    <mergeCell ref="CTW5:CUF5"/>
    <mergeCell ref="CUG5:CUP5"/>
    <mergeCell ref="CUQ5:CUZ5"/>
    <mergeCell ref="CVA5:CVJ5"/>
    <mergeCell ref="DEQ5:DEZ5"/>
    <mergeCell ref="DFA5:DFJ5"/>
    <mergeCell ref="DFK5:DFT5"/>
    <mergeCell ref="DFU5:DGD5"/>
    <mergeCell ref="DGE5:DGN5"/>
    <mergeCell ref="DGO5:DGX5"/>
    <mergeCell ref="DCI5:DCR5"/>
    <mergeCell ref="DCS5:DDB5"/>
    <mergeCell ref="DDC5:DDL5"/>
    <mergeCell ref="DDM5:DDV5"/>
    <mergeCell ref="DDW5:DEF5"/>
    <mergeCell ref="DEG5:DEP5"/>
    <mergeCell ref="DAA5:DAJ5"/>
    <mergeCell ref="DAK5:DAT5"/>
    <mergeCell ref="DAU5:DBD5"/>
    <mergeCell ref="DBE5:DBN5"/>
    <mergeCell ref="DBO5:DBX5"/>
    <mergeCell ref="DBY5:DCH5"/>
    <mergeCell ref="DLO5:DLX5"/>
    <mergeCell ref="DLY5:DMH5"/>
    <mergeCell ref="DMI5:DMR5"/>
    <mergeCell ref="DMS5:DNB5"/>
    <mergeCell ref="DNC5:DNL5"/>
    <mergeCell ref="DNM5:DNV5"/>
    <mergeCell ref="DJG5:DJP5"/>
    <mergeCell ref="DJQ5:DJZ5"/>
    <mergeCell ref="DKA5:DKJ5"/>
    <mergeCell ref="DKK5:DKT5"/>
    <mergeCell ref="DKU5:DLD5"/>
    <mergeCell ref="DLE5:DLN5"/>
    <mergeCell ref="DGY5:DHH5"/>
    <mergeCell ref="DHI5:DHR5"/>
    <mergeCell ref="DHS5:DIB5"/>
    <mergeCell ref="DIC5:DIL5"/>
    <mergeCell ref="DIM5:DIV5"/>
    <mergeCell ref="DIW5:DJF5"/>
    <mergeCell ref="DSM5:DSV5"/>
    <mergeCell ref="DSW5:DTF5"/>
    <mergeCell ref="DTG5:DTP5"/>
    <mergeCell ref="DTQ5:DTZ5"/>
    <mergeCell ref="DUA5:DUJ5"/>
    <mergeCell ref="DUK5:DUT5"/>
    <mergeCell ref="DQE5:DQN5"/>
    <mergeCell ref="DQO5:DQX5"/>
    <mergeCell ref="DQY5:DRH5"/>
    <mergeCell ref="DRI5:DRR5"/>
    <mergeCell ref="DRS5:DSB5"/>
    <mergeCell ref="DSC5:DSL5"/>
    <mergeCell ref="DNW5:DOF5"/>
    <mergeCell ref="DOG5:DOP5"/>
    <mergeCell ref="DOQ5:DOZ5"/>
    <mergeCell ref="DPA5:DPJ5"/>
    <mergeCell ref="DPK5:DPT5"/>
    <mergeCell ref="DPU5:DQD5"/>
    <mergeCell ref="DZK5:DZT5"/>
    <mergeCell ref="DZU5:EAD5"/>
    <mergeCell ref="EAE5:EAN5"/>
    <mergeCell ref="EAO5:EAX5"/>
    <mergeCell ref="EAY5:EBH5"/>
    <mergeCell ref="EBI5:EBR5"/>
    <mergeCell ref="DXC5:DXL5"/>
    <mergeCell ref="DXM5:DXV5"/>
    <mergeCell ref="DXW5:DYF5"/>
    <mergeCell ref="DYG5:DYP5"/>
    <mergeCell ref="DYQ5:DYZ5"/>
    <mergeCell ref="DZA5:DZJ5"/>
    <mergeCell ref="DUU5:DVD5"/>
    <mergeCell ref="DVE5:DVN5"/>
    <mergeCell ref="DVO5:DVX5"/>
    <mergeCell ref="DVY5:DWH5"/>
    <mergeCell ref="DWI5:DWR5"/>
    <mergeCell ref="DWS5:DXB5"/>
    <mergeCell ref="EGI5:EGR5"/>
    <mergeCell ref="EGS5:EHB5"/>
    <mergeCell ref="EHC5:EHL5"/>
    <mergeCell ref="EHM5:EHV5"/>
    <mergeCell ref="EHW5:EIF5"/>
    <mergeCell ref="EIG5:EIP5"/>
    <mergeCell ref="EEA5:EEJ5"/>
    <mergeCell ref="EEK5:EET5"/>
    <mergeCell ref="EEU5:EFD5"/>
    <mergeCell ref="EFE5:EFN5"/>
    <mergeCell ref="EFO5:EFX5"/>
    <mergeCell ref="EFY5:EGH5"/>
    <mergeCell ref="EBS5:ECB5"/>
    <mergeCell ref="ECC5:ECL5"/>
    <mergeCell ref="ECM5:ECV5"/>
    <mergeCell ref="ECW5:EDF5"/>
    <mergeCell ref="EDG5:EDP5"/>
    <mergeCell ref="EDQ5:EDZ5"/>
    <mergeCell ref="ENG5:ENP5"/>
    <mergeCell ref="ENQ5:ENZ5"/>
    <mergeCell ref="EOA5:EOJ5"/>
    <mergeCell ref="EOK5:EOT5"/>
    <mergeCell ref="EOU5:EPD5"/>
    <mergeCell ref="EPE5:EPN5"/>
    <mergeCell ref="EKY5:ELH5"/>
    <mergeCell ref="ELI5:ELR5"/>
    <mergeCell ref="ELS5:EMB5"/>
    <mergeCell ref="EMC5:EML5"/>
    <mergeCell ref="EMM5:EMV5"/>
    <mergeCell ref="EMW5:ENF5"/>
    <mergeCell ref="EIQ5:EIZ5"/>
    <mergeCell ref="EJA5:EJJ5"/>
    <mergeCell ref="EJK5:EJT5"/>
    <mergeCell ref="EJU5:EKD5"/>
    <mergeCell ref="EKE5:EKN5"/>
    <mergeCell ref="EKO5:EKX5"/>
    <mergeCell ref="EUE5:EUN5"/>
    <mergeCell ref="EUO5:EUX5"/>
    <mergeCell ref="EUY5:EVH5"/>
    <mergeCell ref="EVI5:EVR5"/>
    <mergeCell ref="EVS5:EWB5"/>
    <mergeCell ref="EWC5:EWL5"/>
    <mergeCell ref="ERW5:ESF5"/>
    <mergeCell ref="ESG5:ESP5"/>
    <mergeCell ref="ESQ5:ESZ5"/>
    <mergeCell ref="ETA5:ETJ5"/>
    <mergeCell ref="ETK5:ETT5"/>
    <mergeCell ref="ETU5:EUD5"/>
    <mergeCell ref="EPO5:EPX5"/>
    <mergeCell ref="EPY5:EQH5"/>
    <mergeCell ref="EQI5:EQR5"/>
    <mergeCell ref="EQS5:ERB5"/>
    <mergeCell ref="ERC5:ERL5"/>
    <mergeCell ref="ERM5:ERV5"/>
    <mergeCell ref="FBC5:FBL5"/>
    <mergeCell ref="FBM5:FBV5"/>
    <mergeCell ref="FBW5:FCF5"/>
    <mergeCell ref="FCG5:FCP5"/>
    <mergeCell ref="FCQ5:FCZ5"/>
    <mergeCell ref="FDA5:FDJ5"/>
    <mergeCell ref="EYU5:EZD5"/>
    <mergeCell ref="EZE5:EZN5"/>
    <mergeCell ref="EZO5:EZX5"/>
    <mergeCell ref="EZY5:FAH5"/>
    <mergeCell ref="FAI5:FAR5"/>
    <mergeCell ref="FAS5:FBB5"/>
    <mergeCell ref="EWM5:EWV5"/>
    <mergeCell ref="EWW5:EXF5"/>
    <mergeCell ref="EXG5:EXP5"/>
    <mergeCell ref="EXQ5:EXZ5"/>
    <mergeCell ref="EYA5:EYJ5"/>
    <mergeCell ref="EYK5:EYT5"/>
    <mergeCell ref="FIA5:FIJ5"/>
    <mergeCell ref="FIK5:FIT5"/>
    <mergeCell ref="FIU5:FJD5"/>
    <mergeCell ref="FJE5:FJN5"/>
    <mergeCell ref="FJO5:FJX5"/>
    <mergeCell ref="FJY5:FKH5"/>
    <mergeCell ref="FFS5:FGB5"/>
    <mergeCell ref="FGC5:FGL5"/>
    <mergeCell ref="FGM5:FGV5"/>
    <mergeCell ref="FGW5:FHF5"/>
    <mergeCell ref="FHG5:FHP5"/>
    <mergeCell ref="FHQ5:FHZ5"/>
    <mergeCell ref="FDK5:FDT5"/>
    <mergeCell ref="FDU5:FED5"/>
    <mergeCell ref="FEE5:FEN5"/>
    <mergeCell ref="FEO5:FEX5"/>
    <mergeCell ref="FEY5:FFH5"/>
    <mergeCell ref="FFI5:FFR5"/>
    <mergeCell ref="FOY5:FPH5"/>
    <mergeCell ref="FPI5:FPR5"/>
    <mergeCell ref="FPS5:FQB5"/>
    <mergeCell ref="FQC5:FQL5"/>
    <mergeCell ref="FQM5:FQV5"/>
    <mergeCell ref="FQW5:FRF5"/>
    <mergeCell ref="FMQ5:FMZ5"/>
    <mergeCell ref="FNA5:FNJ5"/>
    <mergeCell ref="FNK5:FNT5"/>
    <mergeCell ref="FNU5:FOD5"/>
    <mergeCell ref="FOE5:FON5"/>
    <mergeCell ref="FOO5:FOX5"/>
    <mergeCell ref="FKI5:FKR5"/>
    <mergeCell ref="FKS5:FLB5"/>
    <mergeCell ref="FLC5:FLL5"/>
    <mergeCell ref="FLM5:FLV5"/>
    <mergeCell ref="FLW5:FMF5"/>
    <mergeCell ref="FMG5:FMP5"/>
    <mergeCell ref="FVW5:FWF5"/>
    <mergeCell ref="FWG5:FWP5"/>
    <mergeCell ref="FWQ5:FWZ5"/>
    <mergeCell ref="FXA5:FXJ5"/>
    <mergeCell ref="FXK5:FXT5"/>
    <mergeCell ref="FXU5:FYD5"/>
    <mergeCell ref="FTO5:FTX5"/>
    <mergeCell ref="FTY5:FUH5"/>
    <mergeCell ref="FUI5:FUR5"/>
    <mergeCell ref="FUS5:FVB5"/>
    <mergeCell ref="FVC5:FVL5"/>
    <mergeCell ref="FVM5:FVV5"/>
    <mergeCell ref="FRG5:FRP5"/>
    <mergeCell ref="FRQ5:FRZ5"/>
    <mergeCell ref="FSA5:FSJ5"/>
    <mergeCell ref="FSK5:FST5"/>
    <mergeCell ref="FSU5:FTD5"/>
    <mergeCell ref="FTE5:FTN5"/>
    <mergeCell ref="GCU5:GDD5"/>
    <mergeCell ref="GDE5:GDN5"/>
    <mergeCell ref="GDO5:GDX5"/>
    <mergeCell ref="GDY5:GEH5"/>
    <mergeCell ref="GEI5:GER5"/>
    <mergeCell ref="GES5:GFB5"/>
    <mergeCell ref="GAM5:GAV5"/>
    <mergeCell ref="GAW5:GBF5"/>
    <mergeCell ref="GBG5:GBP5"/>
    <mergeCell ref="GBQ5:GBZ5"/>
    <mergeCell ref="GCA5:GCJ5"/>
    <mergeCell ref="GCK5:GCT5"/>
    <mergeCell ref="FYE5:FYN5"/>
    <mergeCell ref="FYO5:FYX5"/>
    <mergeCell ref="FYY5:FZH5"/>
    <mergeCell ref="FZI5:FZR5"/>
    <mergeCell ref="FZS5:GAB5"/>
    <mergeCell ref="GAC5:GAL5"/>
    <mergeCell ref="GJS5:GKB5"/>
    <mergeCell ref="GKC5:GKL5"/>
    <mergeCell ref="GKM5:GKV5"/>
    <mergeCell ref="GKW5:GLF5"/>
    <mergeCell ref="GLG5:GLP5"/>
    <mergeCell ref="GLQ5:GLZ5"/>
    <mergeCell ref="GHK5:GHT5"/>
    <mergeCell ref="GHU5:GID5"/>
    <mergeCell ref="GIE5:GIN5"/>
    <mergeCell ref="GIO5:GIX5"/>
    <mergeCell ref="GIY5:GJH5"/>
    <mergeCell ref="GJI5:GJR5"/>
    <mergeCell ref="GFC5:GFL5"/>
    <mergeCell ref="GFM5:GFV5"/>
    <mergeCell ref="GFW5:GGF5"/>
    <mergeCell ref="GGG5:GGP5"/>
    <mergeCell ref="GGQ5:GGZ5"/>
    <mergeCell ref="GHA5:GHJ5"/>
    <mergeCell ref="GQQ5:GQZ5"/>
    <mergeCell ref="GRA5:GRJ5"/>
    <mergeCell ref="GRK5:GRT5"/>
    <mergeCell ref="GRU5:GSD5"/>
    <mergeCell ref="GSE5:GSN5"/>
    <mergeCell ref="GSO5:GSX5"/>
    <mergeCell ref="GOI5:GOR5"/>
    <mergeCell ref="GOS5:GPB5"/>
    <mergeCell ref="GPC5:GPL5"/>
    <mergeCell ref="GPM5:GPV5"/>
    <mergeCell ref="GPW5:GQF5"/>
    <mergeCell ref="GQG5:GQP5"/>
    <mergeCell ref="GMA5:GMJ5"/>
    <mergeCell ref="GMK5:GMT5"/>
    <mergeCell ref="GMU5:GND5"/>
    <mergeCell ref="GNE5:GNN5"/>
    <mergeCell ref="GNO5:GNX5"/>
    <mergeCell ref="GNY5:GOH5"/>
    <mergeCell ref="GXO5:GXX5"/>
    <mergeCell ref="GXY5:GYH5"/>
    <mergeCell ref="GYI5:GYR5"/>
    <mergeCell ref="GYS5:GZB5"/>
    <mergeCell ref="GZC5:GZL5"/>
    <mergeCell ref="GZM5:GZV5"/>
    <mergeCell ref="GVG5:GVP5"/>
    <mergeCell ref="GVQ5:GVZ5"/>
    <mergeCell ref="GWA5:GWJ5"/>
    <mergeCell ref="GWK5:GWT5"/>
    <mergeCell ref="GWU5:GXD5"/>
    <mergeCell ref="GXE5:GXN5"/>
    <mergeCell ref="GSY5:GTH5"/>
    <mergeCell ref="GTI5:GTR5"/>
    <mergeCell ref="GTS5:GUB5"/>
    <mergeCell ref="GUC5:GUL5"/>
    <mergeCell ref="GUM5:GUV5"/>
    <mergeCell ref="GUW5:GVF5"/>
    <mergeCell ref="HEM5:HEV5"/>
    <mergeCell ref="HEW5:HFF5"/>
    <mergeCell ref="HFG5:HFP5"/>
    <mergeCell ref="HFQ5:HFZ5"/>
    <mergeCell ref="HGA5:HGJ5"/>
    <mergeCell ref="HGK5:HGT5"/>
    <mergeCell ref="HCE5:HCN5"/>
    <mergeCell ref="HCO5:HCX5"/>
    <mergeCell ref="HCY5:HDH5"/>
    <mergeCell ref="HDI5:HDR5"/>
    <mergeCell ref="HDS5:HEB5"/>
    <mergeCell ref="HEC5:HEL5"/>
    <mergeCell ref="GZW5:HAF5"/>
    <mergeCell ref="HAG5:HAP5"/>
    <mergeCell ref="HAQ5:HAZ5"/>
    <mergeCell ref="HBA5:HBJ5"/>
    <mergeCell ref="HBK5:HBT5"/>
    <mergeCell ref="HBU5:HCD5"/>
    <mergeCell ref="HLK5:HLT5"/>
    <mergeCell ref="HLU5:HMD5"/>
    <mergeCell ref="HME5:HMN5"/>
    <mergeCell ref="HMO5:HMX5"/>
    <mergeCell ref="HMY5:HNH5"/>
    <mergeCell ref="HNI5:HNR5"/>
    <mergeCell ref="HJC5:HJL5"/>
    <mergeCell ref="HJM5:HJV5"/>
    <mergeCell ref="HJW5:HKF5"/>
    <mergeCell ref="HKG5:HKP5"/>
    <mergeCell ref="HKQ5:HKZ5"/>
    <mergeCell ref="HLA5:HLJ5"/>
    <mergeCell ref="HGU5:HHD5"/>
    <mergeCell ref="HHE5:HHN5"/>
    <mergeCell ref="HHO5:HHX5"/>
    <mergeCell ref="HHY5:HIH5"/>
    <mergeCell ref="HII5:HIR5"/>
    <mergeCell ref="HIS5:HJB5"/>
    <mergeCell ref="HSI5:HSR5"/>
    <mergeCell ref="HSS5:HTB5"/>
    <mergeCell ref="HTC5:HTL5"/>
    <mergeCell ref="HTM5:HTV5"/>
    <mergeCell ref="HTW5:HUF5"/>
    <mergeCell ref="HUG5:HUP5"/>
    <mergeCell ref="HQA5:HQJ5"/>
    <mergeCell ref="HQK5:HQT5"/>
    <mergeCell ref="HQU5:HRD5"/>
    <mergeCell ref="HRE5:HRN5"/>
    <mergeCell ref="HRO5:HRX5"/>
    <mergeCell ref="HRY5:HSH5"/>
    <mergeCell ref="HNS5:HOB5"/>
    <mergeCell ref="HOC5:HOL5"/>
    <mergeCell ref="HOM5:HOV5"/>
    <mergeCell ref="HOW5:HPF5"/>
    <mergeCell ref="HPG5:HPP5"/>
    <mergeCell ref="HPQ5:HPZ5"/>
    <mergeCell ref="HZG5:HZP5"/>
    <mergeCell ref="HZQ5:HZZ5"/>
    <mergeCell ref="IAA5:IAJ5"/>
    <mergeCell ref="IAK5:IAT5"/>
    <mergeCell ref="IAU5:IBD5"/>
    <mergeCell ref="IBE5:IBN5"/>
    <mergeCell ref="HWY5:HXH5"/>
    <mergeCell ref="HXI5:HXR5"/>
    <mergeCell ref="HXS5:HYB5"/>
    <mergeCell ref="HYC5:HYL5"/>
    <mergeCell ref="HYM5:HYV5"/>
    <mergeCell ref="HYW5:HZF5"/>
    <mergeCell ref="HUQ5:HUZ5"/>
    <mergeCell ref="HVA5:HVJ5"/>
    <mergeCell ref="HVK5:HVT5"/>
    <mergeCell ref="HVU5:HWD5"/>
    <mergeCell ref="HWE5:HWN5"/>
    <mergeCell ref="HWO5:HWX5"/>
    <mergeCell ref="IGE5:IGN5"/>
    <mergeCell ref="IGO5:IGX5"/>
    <mergeCell ref="IGY5:IHH5"/>
    <mergeCell ref="IHI5:IHR5"/>
    <mergeCell ref="IHS5:IIB5"/>
    <mergeCell ref="IIC5:IIL5"/>
    <mergeCell ref="IDW5:IEF5"/>
    <mergeCell ref="IEG5:IEP5"/>
    <mergeCell ref="IEQ5:IEZ5"/>
    <mergeCell ref="IFA5:IFJ5"/>
    <mergeCell ref="IFK5:IFT5"/>
    <mergeCell ref="IFU5:IGD5"/>
    <mergeCell ref="IBO5:IBX5"/>
    <mergeCell ref="IBY5:ICH5"/>
    <mergeCell ref="ICI5:ICR5"/>
    <mergeCell ref="ICS5:IDB5"/>
    <mergeCell ref="IDC5:IDL5"/>
    <mergeCell ref="IDM5:IDV5"/>
    <mergeCell ref="INC5:INL5"/>
    <mergeCell ref="INM5:INV5"/>
    <mergeCell ref="INW5:IOF5"/>
    <mergeCell ref="IOG5:IOP5"/>
    <mergeCell ref="IOQ5:IOZ5"/>
    <mergeCell ref="IPA5:IPJ5"/>
    <mergeCell ref="IKU5:ILD5"/>
    <mergeCell ref="ILE5:ILN5"/>
    <mergeCell ref="ILO5:ILX5"/>
    <mergeCell ref="ILY5:IMH5"/>
    <mergeCell ref="IMI5:IMR5"/>
    <mergeCell ref="IMS5:INB5"/>
    <mergeCell ref="IIM5:IIV5"/>
    <mergeCell ref="IIW5:IJF5"/>
    <mergeCell ref="IJG5:IJP5"/>
    <mergeCell ref="IJQ5:IJZ5"/>
    <mergeCell ref="IKA5:IKJ5"/>
    <mergeCell ref="IKK5:IKT5"/>
    <mergeCell ref="IUA5:IUJ5"/>
    <mergeCell ref="IUK5:IUT5"/>
    <mergeCell ref="IUU5:IVD5"/>
    <mergeCell ref="IVE5:IVN5"/>
    <mergeCell ref="IVO5:IVX5"/>
    <mergeCell ref="IVY5:IWH5"/>
    <mergeCell ref="IRS5:ISB5"/>
    <mergeCell ref="ISC5:ISL5"/>
    <mergeCell ref="ISM5:ISV5"/>
    <mergeCell ref="ISW5:ITF5"/>
    <mergeCell ref="ITG5:ITP5"/>
    <mergeCell ref="ITQ5:ITZ5"/>
    <mergeCell ref="IPK5:IPT5"/>
    <mergeCell ref="IPU5:IQD5"/>
    <mergeCell ref="IQE5:IQN5"/>
    <mergeCell ref="IQO5:IQX5"/>
    <mergeCell ref="IQY5:IRH5"/>
    <mergeCell ref="IRI5:IRR5"/>
    <mergeCell ref="JAY5:JBH5"/>
    <mergeCell ref="JBI5:JBR5"/>
    <mergeCell ref="JBS5:JCB5"/>
    <mergeCell ref="JCC5:JCL5"/>
    <mergeCell ref="JCM5:JCV5"/>
    <mergeCell ref="JCW5:JDF5"/>
    <mergeCell ref="IYQ5:IYZ5"/>
    <mergeCell ref="IZA5:IZJ5"/>
    <mergeCell ref="IZK5:IZT5"/>
    <mergeCell ref="IZU5:JAD5"/>
    <mergeCell ref="JAE5:JAN5"/>
    <mergeCell ref="JAO5:JAX5"/>
    <mergeCell ref="IWI5:IWR5"/>
    <mergeCell ref="IWS5:IXB5"/>
    <mergeCell ref="IXC5:IXL5"/>
    <mergeCell ref="IXM5:IXV5"/>
    <mergeCell ref="IXW5:IYF5"/>
    <mergeCell ref="IYG5:IYP5"/>
    <mergeCell ref="JHW5:JIF5"/>
    <mergeCell ref="JIG5:JIP5"/>
    <mergeCell ref="JIQ5:JIZ5"/>
    <mergeCell ref="JJA5:JJJ5"/>
    <mergeCell ref="JJK5:JJT5"/>
    <mergeCell ref="JJU5:JKD5"/>
    <mergeCell ref="JFO5:JFX5"/>
    <mergeCell ref="JFY5:JGH5"/>
    <mergeCell ref="JGI5:JGR5"/>
    <mergeCell ref="JGS5:JHB5"/>
    <mergeCell ref="JHC5:JHL5"/>
    <mergeCell ref="JHM5:JHV5"/>
    <mergeCell ref="JDG5:JDP5"/>
    <mergeCell ref="JDQ5:JDZ5"/>
    <mergeCell ref="JEA5:JEJ5"/>
    <mergeCell ref="JEK5:JET5"/>
    <mergeCell ref="JEU5:JFD5"/>
    <mergeCell ref="JFE5:JFN5"/>
    <mergeCell ref="JOU5:JPD5"/>
    <mergeCell ref="JPE5:JPN5"/>
    <mergeCell ref="JPO5:JPX5"/>
    <mergeCell ref="JPY5:JQH5"/>
    <mergeCell ref="JQI5:JQR5"/>
    <mergeCell ref="JQS5:JRB5"/>
    <mergeCell ref="JMM5:JMV5"/>
    <mergeCell ref="JMW5:JNF5"/>
    <mergeCell ref="JNG5:JNP5"/>
    <mergeCell ref="JNQ5:JNZ5"/>
    <mergeCell ref="JOA5:JOJ5"/>
    <mergeCell ref="JOK5:JOT5"/>
    <mergeCell ref="JKE5:JKN5"/>
    <mergeCell ref="JKO5:JKX5"/>
    <mergeCell ref="JKY5:JLH5"/>
    <mergeCell ref="JLI5:JLR5"/>
    <mergeCell ref="JLS5:JMB5"/>
    <mergeCell ref="JMC5:JML5"/>
    <mergeCell ref="JVS5:JWB5"/>
    <mergeCell ref="JWC5:JWL5"/>
    <mergeCell ref="JWM5:JWV5"/>
    <mergeCell ref="JWW5:JXF5"/>
    <mergeCell ref="JXG5:JXP5"/>
    <mergeCell ref="JXQ5:JXZ5"/>
    <mergeCell ref="JTK5:JTT5"/>
    <mergeCell ref="JTU5:JUD5"/>
    <mergeCell ref="JUE5:JUN5"/>
    <mergeCell ref="JUO5:JUX5"/>
    <mergeCell ref="JUY5:JVH5"/>
    <mergeCell ref="JVI5:JVR5"/>
    <mergeCell ref="JRC5:JRL5"/>
    <mergeCell ref="JRM5:JRV5"/>
    <mergeCell ref="JRW5:JSF5"/>
    <mergeCell ref="JSG5:JSP5"/>
    <mergeCell ref="JSQ5:JSZ5"/>
    <mergeCell ref="JTA5:JTJ5"/>
    <mergeCell ref="KCQ5:KCZ5"/>
    <mergeCell ref="KDA5:KDJ5"/>
    <mergeCell ref="KDK5:KDT5"/>
    <mergeCell ref="KDU5:KED5"/>
    <mergeCell ref="KEE5:KEN5"/>
    <mergeCell ref="KEO5:KEX5"/>
    <mergeCell ref="KAI5:KAR5"/>
    <mergeCell ref="KAS5:KBB5"/>
    <mergeCell ref="KBC5:KBL5"/>
    <mergeCell ref="KBM5:KBV5"/>
    <mergeCell ref="KBW5:KCF5"/>
    <mergeCell ref="KCG5:KCP5"/>
    <mergeCell ref="JYA5:JYJ5"/>
    <mergeCell ref="JYK5:JYT5"/>
    <mergeCell ref="JYU5:JZD5"/>
    <mergeCell ref="JZE5:JZN5"/>
    <mergeCell ref="JZO5:JZX5"/>
    <mergeCell ref="JZY5:KAH5"/>
    <mergeCell ref="KJO5:KJX5"/>
    <mergeCell ref="KJY5:KKH5"/>
    <mergeCell ref="KKI5:KKR5"/>
    <mergeCell ref="KKS5:KLB5"/>
    <mergeCell ref="KLC5:KLL5"/>
    <mergeCell ref="KLM5:KLV5"/>
    <mergeCell ref="KHG5:KHP5"/>
    <mergeCell ref="KHQ5:KHZ5"/>
    <mergeCell ref="KIA5:KIJ5"/>
    <mergeCell ref="KIK5:KIT5"/>
    <mergeCell ref="KIU5:KJD5"/>
    <mergeCell ref="KJE5:KJN5"/>
    <mergeCell ref="KEY5:KFH5"/>
    <mergeCell ref="KFI5:KFR5"/>
    <mergeCell ref="KFS5:KGB5"/>
    <mergeCell ref="KGC5:KGL5"/>
    <mergeCell ref="KGM5:KGV5"/>
    <mergeCell ref="KGW5:KHF5"/>
    <mergeCell ref="KQM5:KQV5"/>
    <mergeCell ref="KQW5:KRF5"/>
    <mergeCell ref="KRG5:KRP5"/>
    <mergeCell ref="KRQ5:KRZ5"/>
    <mergeCell ref="KSA5:KSJ5"/>
    <mergeCell ref="KSK5:KST5"/>
    <mergeCell ref="KOE5:KON5"/>
    <mergeCell ref="KOO5:KOX5"/>
    <mergeCell ref="KOY5:KPH5"/>
    <mergeCell ref="KPI5:KPR5"/>
    <mergeCell ref="KPS5:KQB5"/>
    <mergeCell ref="KQC5:KQL5"/>
    <mergeCell ref="KLW5:KMF5"/>
    <mergeCell ref="KMG5:KMP5"/>
    <mergeCell ref="KMQ5:KMZ5"/>
    <mergeCell ref="KNA5:KNJ5"/>
    <mergeCell ref="KNK5:KNT5"/>
    <mergeCell ref="KNU5:KOD5"/>
    <mergeCell ref="KXK5:KXT5"/>
    <mergeCell ref="KXU5:KYD5"/>
    <mergeCell ref="KYE5:KYN5"/>
    <mergeCell ref="KYO5:KYX5"/>
    <mergeCell ref="KYY5:KZH5"/>
    <mergeCell ref="KZI5:KZR5"/>
    <mergeCell ref="KVC5:KVL5"/>
    <mergeCell ref="KVM5:KVV5"/>
    <mergeCell ref="KVW5:KWF5"/>
    <mergeCell ref="KWG5:KWP5"/>
    <mergeCell ref="KWQ5:KWZ5"/>
    <mergeCell ref="KXA5:KXJ5"/>
    <mergeCell ref="KSU5:KTD5"/>
    <mergeCell ref="KTE5:KTN5"/>
    <mergeCell ref="KTO5:KTX5"/>
    <mergeCell ref="KTY5:KUH5"/>
    <mergeCell ref="KUI5:KUR5"/>
    <mergeCell ref="KUS5:KVB5"/>
    <mergeCell ref="LEI5:LER5"/>
    <mergeCell ref="LES5:LFB5"/>
    <mergeCell ref="LFC5:LFL5"/>
    <mergeCell ref="LFM5:LFV5"/>
    <mergeCell ref="LFW5:LGF5"/>
    <mergeCell ref="LGG5:LGP5"/>
    <mergeCell ref="LCA5:LCJ5"/>
    <mergeCell ref="LCK5:LCT5"/>
    <mergeCell ref="LCU5:LDD5"/>
    <mergeCell ref="LDE5:LDN5"/>
    <mergeCell ref="LDO5:LDX5"/>
    <mergeCell ref="LDY5:LEH5"/>
    <mergeCell ref="KZS5:LAB5"/>
    <mergeCell ref="LAC5:LAL5"/>
    <mergeCell ref="LAM5:LAV5"/>
    <mergeCell ref="LAW5:LBF5"/>
    <mergeCell ref="LBG5:LBP5"/>
    <mergeCell ref="LBQ5:LBZ5"/>
    <mergeCell ref="LLG5:LLP5"/>
    <mergeCell ref="LLQ5:LLZ5"/>
    <mergeCell ref="LMA5:LMJ5"/>
    <mergeCell ref="LMK5:LMT5"/>
    <mergeCell ref="LMU5:LND5"/>
    <mergeCell ref="LNE5:LNN5"/>
    <mergeCell ref="LIY5:LJH5"/>
    <mergeCell ref="LJI5:LJR5"/>
    <mergeCell ref="LJS5:LKB5"/>
    <mergeCell ref="LKC5:LKL5"/>
    <mergeCell ref="LKM5:LKV5"/>
    <mergeCell ref="LKW5:LLF5"/>
    <mergeCell ref="LGQ5:LGZ5"/>
    <mergeCell ref="LHA5:LHJ5"/>
    <mergeCell ref="LHK5:LHT5"/>
    <mergeCell ref="LHU5:LID5"/>
    <mergeCell ref="LIE5:LIN5"/>
    <mergeCell ref="LIO5:LIX5"/>
    <mergeCell ref="LSE5:LSN5"/>
    <mergeCell ref="LSO5:LSX5"/>
    <mergeCell ref="LSY5:LTH5"/>
    <mergeCell ref="LTI5:LTR5"/>
    <mergeCell ref="LTS5:LUB5"/>
    <mergeCell ref="LUC5:LUL5"/>
    <mergeCell ref="LPW5:LQF5"/>
    <mergeCell ref="LQG5:LQP5"/>
    <mergeCell ref="LQQ5:LQZ5"/>
    <mergeCell ref="LRA5:LRJ5"/>
    <mergeCell ref="LRK5:LRT5"/>
    <mergeCell ref="LRU5:LSD5"/>
    <mergeCell ref="LNO5:LNX5"/>
    <mergeCell ref="LNY5:LOH5"/>
    <mergeCell ref="LOI5:LOR5"/>
    <mergeCell ref="LOS5:LPB5"/>
    <mergeCell ref="LPC5:LPL5"/>
    <mergeCell ref="LPM5:LPV5"/>
    <mergeCell ref="LZC5:LZL5"/>
    <mergeCell ref="LZM5:LZV5"/>
    <mergeCell ref="LZW5:MAF5"/>
    <mergeCell ref="MAG5:MAP5"/>
    <mergeCell ref="MAQ5:MAZ5"/>
    <mergeCell ref="MBA5:MBJ5"/>
    <mergeCell ref="LWU5:LXD5"/>
    <mergeCell ref="LXE5:LXN5"/>
    <mergeCell ref="LXO5:LXX5"/>
    <mergeCell ref="LXY5:LYH5"/>
    <mergeCell ref="LYI5:LYR5"/>
    <mergeCell ref="LYS5:LZB5"/>
    <mergeCell ref="LUM5:LUV5"/>
    <mergeCell ref="LUW5:LVF5"/>
    <mergeCell ref="LVG5:LVP5"/>
    <mergeCell ref="LVQ5:LVZ5"/>
    <mergeCell ref="LWA5:LWJ5"/>
    <mergeCell ref="LWK5:LWT5"/>
    <mergeCell ref="MGA5:MGJ5"/>
    <mergeCell ref="MGK5:MGT5"/>
    <mergeCell ref="MGU5:MHD5"/>
    <mergeCell ref="MHE5:MHN5"/>
    <mergeCell ref="MHO5:MHX5"/>
    <mergeCell ref="MHY5:MIH5"/>
    <mergeCell ref="MDS5:MEB5"/>
    <mergeCell ref="MEC5:MEL5"/>
    <mergeCell ref="MEM5:MEV5"/>
    <mergeCell ref="MEW5:MFF5"/>
    <mergeCell ref="MFG5:MFP5"/>
    <mergeCell ref="MFQ5:MFZ5"/>
    <mergeCell ref="MBK5:MBT5"/>
    <mergeCell ref="MBU5:MCD5"/>
    <mergeCell ref="MCE5:MCN5"/>
    <mergeCell ref="MCO5:MCX5"/>
    <mergeCell ref="MCY5:MDH5"/>
    <mergeCell ref="MDI5:MDR5"/>
    <mergeCell ref="MMY5:MNH5"/>
    <mergeCell ref="MNI5:MNR5"/>
    <mergeCell ref="MNS5:MOB5"/>
    <mergeCell ref="MOC5:MOL5"/>
    <mergeCell ref="MOM5:MOV5"/>
    <mergeCell ref="MOW5:MPF5"/>
    <mergeCell ref="MKQ5:MKZ5"/>
    <mergeCell ref="MLA5:MLJ5"/>
    <mergeCell ref="MLK5:MLT5"/>
    <mergeCell ref="MLU5:MMD5"/>
    <mergeCell ref="MME5:MMN5"/>
    <mergeCell ref="MMO5:MMX5"/>
    <mergeCell ref="MII5:MIR5"/>
    <mergeCell ref="MIS5:MJB5"/>
    <mergeCell ref="MJC5:MJL5"/>
    <mergeCell ref="MJM5:MJV5"/>
    <mergeCell ref="MJW5:MKF5"/>
    <mergeCell ref="MKG5:MKP5"/>
    <mergeCell ref="MTW5:MUF5"/>
    <mergeCell ref="MUG5:MUP5"/>
    <mergeCell ref="MUQ5:MUZ5"/>
    <mergeCell ref="MVA5:MVJ5"/>
    <mergeCell ref="MVK5:MVT5"/>
    <mergeCell ref="MVU5:MWD5"/>
    <mergeCell ref="MRO5:MRX5"/>
    <mergeCell ref="MRY5:MSH5"/>
    <mergeCell ref="MSI5:MSR5"/>
    <mergeCell ref="MSS5:MTB5"/>
    <mergeCell ref="MTC5:MTL5"/>
    <mergeCell ref="MTM5:MTV5"/>
    <mergeCell ref="MPG5:MPP5"/>
    <mergeCell ref="MPQ5:MPZ5"/>
    <mergeCell ref="MQA5:MQJ5"/>
    <mergeCell ref="MQK5:MQT5"/>
    <mergeCell ref="MQU5:MRD5"/>
    <mergeCell ref="MRE5:MRN5"/>
    <mergeCell ref="NAU5:NBD5"/>
    <mergeCell ref="NBE5:NBN5"/>
    <mergeCell ref="NBO5:NBX5"/>
    <mergeCell ref="NBY5:NCH5"/>
    <mergeCell ref="NCI5:NCR5"/>
    <mergeCell ref="NCS5:NDB5"/>
    <mergeCell ref="MYM5:MYV5"/>
    <mergeCell ref="MYW5:MZF5"/>
    <mergeCell ref="MZG5:MZP5"/>
    <mergeCell ref="MZQ5:MZZ5"/>
    <mergeCell ref="NAA5:NAJ5"/>
    <mergeCell ref="NAK5:NAT5"/>
    <mergeCell ref="MWE5:MWN5"/>
    <mergeCell ref="MWO5:MWX5"/>
    <mergeCell ref="MWY5:MXH5"/>
    <mergeCell ref="MXI5:MXR5"/>
    <mergeCell ref="MXS5:MYB5"/>
    <mergeCell ref="MYC5:MYL5"/>
    <mergeCell ref="NHS5:NIB5"/>
    <mergeCell ref="NIC5:NIL5"/>
    <mergeCell ref="NIM5:NIV5"/>
    <mergeCell ref="NIW5:NJF5"/>
    <mergeCell ref="NJG5:NJP5"/>
    <mergeCell ref="NJQ5:NJZ5"/>
    <mergeCell ref="NFK5:NFT5"/>
    <mergeCell ref="NFU5:NGD5"/>
    <mergeCell ref="NGE5:NGN5"/>
    <mergeCell ref="NGO5:NGX5"/>
    <mergeCell ref="NGY5:NHH5"/>
    <mergeCell ref="NHI5:NHR5"/>
    <mergeCell ref="NDC5:NDL5"/>
    <mergeCell ref="NDM5:NDV5"/>
    <mergeCell ref="NDW5:NEF5"/>
    <mergeCell ref="NEG5:NEP5"/>
    <mergeCell ref="NEQ5:NEZ5"/>
    <mergeCell ref="NFA5:NFJ5"/>
    <mergeCell ref="NOQ5:NOZ5"/>
    <mergeCell ref="NPA5:NPJ5"/>
    <mergeCell ref="NPK5:NPT5"/>
    <mergeCell ref="NPU5:NQD5"/>
    <mergeCell ref="NQE5:NQN5"/>
    <mergeCell ref="NQO5:NQX5"/>
    <mergeCell ref="NMI5:NMR5"/>
    <mergeCell ref="NMS5:NNB5"/>
    <mergeCell ref="NNC5:NNL5"/>
    <mergeCell ref="NNM5:NNV5"/>
    <mergeCell ref="NNW5:NOF5"/>
    <mergeCell ref="NOG5:NOP5"/>
    <mergeCell ref="NKA5:NKJ5"/>
    <mergeCell ref="NKK5:NKT5"/>
    <mergeCell ref="NKU5:NLD5"/>
    <mergeCell ref="NLE5:NLN5"/>
    <mergeCell ref="NLO5:NLX5"/>
    <mergeCell ref="NLY5:NMH5"/>
    <mergeCell ref="NVO5:NVX5"/>
    <mergeCell ref="NVY5:NWH5"/>
    <mergeCell ref="NWI5:NWR5"/>
    <mergeCell ref="NWS5:NXB5"/>
    <mergeCell ref="NXC5:NXL5"/>
    <mergeCell ref="NXM5:NXV5"/>
    <mergeCell ref="NTG5:NTP5"/>
    <mergeCell ref="NTQ5:NTZ5"/>
    <mergeCell ref="NUA5:NUJ5"/>
    <mergeCell ref="NUK5:NUT5"/>
    <mergeCell ref="NUU5:NVD5"/>
    <mergeCell ref="NVE5:NVN5"/>
    <mergeCell ref="NQY5:NRH5"/>
    <mergeCell ref="NRI5:NRR5"/>
    <mergeCell ref="NRS5:NSB5"/>
    <mergeCell ref="NSC5:NSL5"/>
    <mergeCell ref="NSM5:NSV5"/>
    <mergeCell ref="NSW5:NTF5"/>
    <mergeCell ref="OCM5:OCV5"/>
    <mergeCell ref="OCW5:ODF5"/>
    <mergeCell ref="ODG5:ODP5"/>
    <mergeCell ref="ODQ5:ODZ5"/>
    <mergeCell ref="OEA5:OEJ5"/>
    <mergeCell ref="OEK5:OET5"/>
    <mergeCell ref="OAE5:OAN5"/>
    <mergeCell ref="OAO5:OAX5"/>
    <mergeCell ref="OAY5:OBH5"/>
    <mergeCell ref="OBI5:OBR5"/>
    <mergeCell ref="OBS5:OCB5"/>
    <mergeCell ref="OCC5:OCL5"/>
    <mergeCell ref="NXW5:NYF5"/>
    <mergeCell ref="NYG5:NYP5"/>
    <mergeCell ref="NYQ5:NYZ5"/>
    <mergeCell ref="NZA5:NZJ5"/>
    <mergeCell ref="NZK5:NZT5"/>
    <mergeCell ref="NZU5:OAD5"/>
    <mergeCell ref="OJK5:OJT5"/>
    <mergeCell ref="OJU5:OKD5"/>
    <mergeCell ref="OKE5:OKN5"/>
    <mergeCell ref="OKO5:OKX5"/>
    <mergeCell ref="OKY5:OLH5"/>
    <mergeCell ref="OLI5:OLR5"/>
    <mergeCell ref="OHC5:OHL5"/>
    <mergeCell ref="OHM5:OHV5"/>
    <mergeCell ref="OHW5:OIF5"/>
    <mergeCell ref="OIG5:OIP5"/>
    <mergeCell ref="OIQ5:OIZ5"/>
    <mergeCell ref="OJA5:OJJ5"/>
    <mergeCell ref="OEU5:OFD5"/>
    <mergeCell ref="OFE5:OFN5"/>
    <mergeCell ref="OFO5:OFX5"/>
    <mergeCell ref="OFY5:OGH5"/>
    <mergeCell ref="OGI5:OGR5"/>
    <mergeCell ref="OGS5:OHB5"/>
    <mergeCell ref="OQI5:OQR5"/>
    <mergeCell ref="OQS5:ORB5"/>
    <mergeCell ref="ORC5:ORL5"/>
    <mergeCell ref="ORM5:ORV5"/>
    <mergeCell ref="ORW5:OSF5"/>
    <mergeCell ref="OSG5:OSP5"/>
    <mergeCell ref="OOA5:OOJ5"/>
    <mergeCell ref="OOK5:OOT5"/>
    <mergeCell ref="OOU5:OPD5"/>
    <mergeCell ref="OPE5:OPN5"/>
    <mergeCell ref="OPO5:OPX5"/>
    <mergeCell ref="OPY5:OQH5"/>
    <mergeCell ref="OLS5:OMB5"/>
    <mergeCell ref="OMC5:OML5"/>
    <mergeCell ref="OMM5:OMV5"/>
    <mergeCell ref="OMW5:ONF5"/>
    <mergeCell ref="ONG5:ONP5"/>
    <mergeCell ref="ONQ5:ONZ5"/>
    <mergeCell ref="OXG5:OXP5"/>
    <mergeCell ref="OXQ5:OXZ5"/>
    <mergeCell ref="OYA5:OYJ5"/>
    <mergeCell ref="OYK5:OYT5"/>
    <mergeCell ref="OYU5:OZD5"/>
    <mergeCell ref="OZE5:OZN5"/>
    <mergeCell ref="OUY5:OVH5"/>
    <mergeCell ref="OVI5:OVR5"/>
    <mergeCell ref="OVS5:OWB5"/>
    <mergeCell ref="OWC5:OWL5"/>
    <mergeCell ref="OWM5:OWV5"/>
    <mergeCell ref="OWW5:OXF5"/>
    <mergeCell ref="OSQ5:OSZ5"/>
    <mergeCell ref="OTA5:OTJ5"/>
    <mergeCell ref="OTK5:OTT5"/>
    <mergeCell ref="OTU5:OUD5"/>
    <mergeCell ref="OUE5:OUN5"/>
    <mergeCell ref="OUO5:OUX5"/>
    <mergeCell ref="PEE5:PEN5"/>
    <mergeCell ref="PEO5:PEX5"/>
    <mergeCell ref="PEY5:PFH5"/>
    <mergeCell ref="PFI5:PFR5"/>
    <mergeCell ref="PFS5:PGB5"/>
    <mergeCell ref="PGC5:PGL5"/>
    <mergeCell ref="PBW5:PCF5"/>
    <mergeCell ref="PCG5:PCP5"/>
    <mergeCell ref="PCQ5:PCZ5"/>
    <mergeCell ref="PDA5:PDJ5"/>
    <mergeCell ref="PDK5:PDT5"/>
    <mergeCell ref="PDU5:PED5"/>
    <mergeCell ref="OZO5:OZX5"/>
    <mergeCell ref="OZY5:PAH5"/>
    <mergeCell ref="PAI5:PAR5"/>
    <mergeCell ref="PAS5:PBB5"/>
    <mergeCell ref="PBC5:PBL5"/>
    <mergeCell ref="PBM5:PBV5"/>
    <mergeCell ref="PLC5:PLL5"/>
    <mergeCell ref="PLM5:PLV5"/>
    <mergeCell ref="PLW5:PMF5"/>
    <mergeCell ref="PMG5:PMP5"/>
    <mergeCell ref="PMQ5:PMZ5"/>
    <mergeCell ref="PNA5:PNJ5"/>
    <mergeCell ref="PIU5:PJD5"/>
    <mergeCell ref="PJE5:PJN5"/>
    <mergeCell ref="PJO5:PJX5"/>
    <mergeCell ref="PJY5:PKH5"/>
    <mergeCell ref="PKI5:PKR5"/>
    <mergeCell ref="PKS5:PLB5"/>
    <mergeCell ref="PGM5:PGV5"/>
    <mergeCell ref="PGW5:PHF5"/>
    <mergeCell ref="PHG5:PHP5"/>
    <mergeCell ref="PHQ5:PHZ5"/>
    <mergeCell ref="PIA5:PIJ5"/>
    <mergeCell ref="PIK5:PIT5"/>
    <mergeCell ref="PSA5:PSJ5"/>
    <mergeCell ref="PSK5:PST5"/>
    <mergeCell ref="PSU5:PTD5"/>
    <mergeCell ref="PTE5:PTN5"/>
    <mergeCell ref="PTO5:PTX5"/>
    <mergeCell ref="PTY5:PUH5"/>
    <mergeCell ref="PPS5:PQB5"/>
    <mergeCell ref="PQC5:PQL5"/>
    <mergeCell ref="PQM5:PQV5"/>
    <mergeCell ref="PQW5:PRF5"/>
    <mergeCell ref="PRG5:PRP5"/>
    <mergeCell ref="PRQ5:PRZ5"/>
    <mergeCell ref="PNK5:PNT5"/>
    <mergeCell ref="PNU5:POD5"/>
    <mergeCell ref="POE5:PON5"/>
    <mergeCell ref="POO5:POX5"/>
    <mergeCell ref="POY5:PPH5"/>
    <mergeCell ref="PPI5:PPR5"/>
    <mergeCell ref="PYY5:PZH5"/>
    <mergeCell ref="PZI5:PZR5"/>
    <mergeCell ref="PZS5:QAB5"/>
    <mergeCell ref="QAC5:QAL5"/>
    <mergeCell ref="QAM5:QAV5"/>
    <mergeCell ref="QAW5:QBF5"/>
    <mergeCell ref="PWQ5:PWZ5"/>
    <mergeCell ref="PXA5:PXJ5"/>
    <mergeCell ref="PXK5:PXT5"/>
    <mergeCell ref="PXU5:PYD5"/>
    <mergeCell ref="PYE5:PYN5"/>
    <mergeCell ref="PYO5:PYX5"/>
    <mergeCell ref="PUI5:PUR5"/>
    <mergeCell ref="PUS5:PVB5"/>
    <mergeCell ref="PVC5:PVL5"/>
    <mergeCell ref="PVM5:PVV5"/>
    <mergeCell ref="PVW5:PWF5"/>
    <mergeCell ref="PWG5:PWP5"/>
    <mergeCell ref="QFW5:QGF5"/>
    <mergeCell ref="QGG5:QGP5"/>
    <mergeCell ref="QGQ5:QGZ5"/>
    <mergeCell ref="QHA5:QHJ5"/>
    <mergeCell ref="QHK5:QHT5"/>
    <mergeCell ref="QHU5:QID5"/>
    <mergeCell ref="QDO5:QDX5"/>
    <mergeCell ref="QDY5:QEH5"/>
    <mergeCell ref="QEI5:QER5"/>
    <mergeCell ref="QES5:QFB5"/>
    <mergeCell ref="QFC5:QFL5"/>
    <mergeCell ref="QFM5:QFV5"/>
    <mergeCell ref="QBG5:QBP5"/>
    <mergeCell ref="QBQ5:QBZ5"/>
    <mergeCell ref="QCA5:QCJ5"/>
    <mergeCell ref="QCK5:QCT5"/>
    <mergeCell ref="QCU5:QDD5"/>
    <mergeCell ref="QDE5:QDN5"/>
    <mergeCell ref="QMU5:QND5"/>
    <mergeCell ref="QNE5:QNN5"/>
    <mergeCell ref="QNO5:QNX5"/>
    <mergeCell ref="QNY5:QOH5"/>
    <mergeCell ref="QOI5:QOR5"/>
    <mergeCell ref="QOS5:QPB5"/>
    <mergeCell ref="QKM5:QKV5"/>
    <mergeCell ref="QKW5:QLF5"/>
    <mergeCell ref="QLG5:QLP5"/>
    <mergeCell ref="QLQ5:QLZ5"/>
    <mergeCell ref="QMA5:QMJ5"/>
    <mergeCell ref="QMK5:QMT5"/>
    <mergeCell ref="QIE5:QIN5"/>
    <mergeCell ref="QIO5:QIX5"/>
    <mergeCell ref="QIY5:QJH5"/>
    <mergeCell ref="QJI5:QJR5"/>
    <mergeCell ref="QJS5:QKB5"/>
    <mergeCell ref="QKC5:QKL5"/>
    <mergeCell ref="QTS5:QUB5"/>
    <mergeCell ref="QUC5:QUL5"/>
    <mergeCell ref="QUM5:QUV5"/>
    <mergeCell ref="QUW5:QVF5"/>
    <mergeCell ref="QVG5:QVP5"/>
    <mergeCell ref="QVQ5:QVZ5"/>
    <mergeCell ref="QRK5:QRT5"/>
    <mergeCell ref="QRU5:QSD5"/>
    <mergeCell ref="QSE5:QSN5"/>
    <mergeCell ref="QSO5:QSX5"/>
    <mergeCell ref="QSY5:QTH5"/>
    <mergeCell ref="QTI5:QTR5"/>
    <mergeCell ref="QPC5:QPL5"/>
    <mergeCell ref="QPM5:QPV5"/>
    <mergeCell ref="QPW5:QQF5"/>
    <mergeCell ref="QQG5:QQP5"/>
    <mergeCell ref="QQQ5:QQZ5"/>
    <mergeCell ref="QRA5:QRJ5"/>
    <mergeCell ref="RAQ5:RAZ5"/>
    <mergeCell ref="RBA5:RBJ5"/>
    <mergeCell ref="RBK5:RBT5"/>
    <mergeCell ref="RBU5:RCD5"/>
    <mergeCell ref="RCE5:RCN5"/>
    <mergeCell ref="RCO5:RCX5"/>
    <mergeCell ref="QYI5:QYR5"/>
    <mergeCell ref="QYS5:QZB5"/>
    <mergeCell ref="QZC5:QZL5"/>
    <mergeCell ref="QZM5:QZV5"/>
    <mergeCell ref="QZW5:RAF5"/>
    <mergeCell ref="RAG5:RAP5"/>
    <mergeCell ref="QWA5:QWJ5"/>
    <mergeCell ref="QWK5:QWT5"/>
    <mergeCell ref="QWU5:QXD5"/>
    <mergeCell ref="QXE5:QXN5"/>
    <mergeCell ref="QXO5:QXX5"/>
    <mergeCell ref="QXY5:QYH5"/>
    <mergeCell ref="RHO5:RHX5"/>
    <mergeCell ref="RHY5:RIH5"/>
    <mergeCell ref="RII5:RIR5"/>
    <mergeCell ref="RIS5:RJB5"/>
    <mergeCell ref="RJC5:RJL5"/>
    <mergeCell ref="RJM5:RJV5"/>
    <mergeCell ref="RFG5:RFP5"/>
    <mergeCell ref="RFQ5:RFZ5"/>
    <mergeCell ref="RGA5:RGJ5"/>
    <mergeCell ref="RGK5:RGT5"/>
    <mergeCell ref="RGU5:RHD5"/>
    <mergeCell ref="RHE5:RHN5"/>
    <mergeCell ref="RCY5:RDH5"/>
    <mergeCell ref="RDI5:RDR5"/>
    <mergeCell ref="RDS5:REB5"/>
    <mergeCell ref="REC5:REL5"/>
    <mergeCell ref="REM5:REV5"/>
    <mergeCell ref="REW5:RFF5"/>
    <mergeCell ref="ROM5:ROV5"/>
    <mergeCell ref="ROW5:RPF5"/>
    <mergeCell ref="RPG5:RPP5"/>
    <mergeCell ref="RPQ5:RPZ5"/>
    <mergeCell ref="RQA5:RQJ5"/>
    <mergeCell ref="RQK5:RQT5"/>
    <mergeCell ref="RME5:RMN5"/>
    <mergeCell ref="RMO5:RMX5"/>
    <mergeCell ref="RMY5:RNH5"/>
    <mergeCell ref="RNI5:RNR5"/>
    <mergeCell ref="RNS5:ROB5"/>
    <mergeCell ref="ROC5:ROL5"/>
    <mergeCell ref="RJW5:RKF5"/>
    <mergeCell ref="RKG5:RKP5"/>
    <mergeCell ref="RKQ5:RKZ5"/>
    <mergeCell ref="RLA5:RLJ5"/>
    <mergeCell ref="RLK5:RLT5"/>
    <mergeCell ref="RLU5:RMD5"/>
    <mergeCell ref="RVK5:RVT5"/>
    <mergeCell ref="RVU5:RWD5"/>
    <mergeCell ref="RWE5:RWN5"/>
    <mergeCell ref="RWO5:RWX5"/>
    <mergeCell ref="RWY5:RXH5"/>
    <mergeCell ref="RXI5:RXR5"/>
    <mergeCell ref="RTC5:RTL5"/>
    <mergeCell ref="RTM5:RTV5"/>
    <mergeCell ref="RTW5:RUF5"/>
    <mergeCell ref="RUG5:RUP5"/>
    <mergeCell ref="RUQ5:RUZ5"/>
    <mergeCell ref="RVA5:RVJ5"/>
    <mergeCell ref="RQU5:RRD5"/>
    <mergeCell ref="RRE5:RRN5"/>
    <mergeCell ref="RRO5:RRX5"/>
    <mergeCell ref="RRY5:RSH5"/>
    <mergeCell ref="RSI5:RSR5"/>
    <mergeCell ref="RSS5:RTB5"/>
    <mergeCell ref="SCI5:SCR5"/>
    <mergeCell ref="SCS5:SDB5"/>
    <mergeCell ref="SDC5:SDL5"/>
    <mergeCell ref="SDM5:SDV5"/>
    <mergeCell ref="SDW5:SEF5"/>
    <mergeCell ref="SEG5:SEP5"/>
    <mergeCell ref="SAA5:SAJ5"/>
    <mergeCell ref="SAK5:SAT5"/>
    <mergeCell ref="SAU5:SBD5"/>
    <mergeCell ref="SBE5:SBN5"/>
    <mergeCell ref="SBO5:SBX5"/>
    <mergeCell ref="SBY5:SCH5"/>
    <mergeCell ref="RXS5:RYB5"/>
    <mergeCell ref="RYC5:RYL5"/>
    <mergeCell ref="RYM5:RYV5"/>
    <mergeCell ref="RYW5:RZF5"/>
    <mergeCell ref="RZG5:RZP5"/>
    <mergeCell ref="RZQ5:RZZ5"/>
    <mergeCell ref="SJG5:SJP5"/>
    <mergeCell ref="SJQ5:SJZ5"/>
    <mergeCell ref="SKA5:SKJ5"/>
    <mergeCell ref="SKK5:SKT5"/>
    <mergeCell ref="SKU5:SLD5"/>
    <mergeCell ref="SLE5:SLN5"/>
    <mergeCell ref="SGY5:SHH5"/>
    <mergeCell ref="SHI5:SHR5"/>
    <mergeCell ref="SHS5:SIB5"/>
    <mergeCell ref="SIC5:SIL5"/>
    <mergeCell ref="SIM5:SIV5"/>
    <mergeCell ref="SIW5:SJF5"/>
    <mergeCell ref="SEQ5:SEZ5"/>
    <mergeCell ref="SFA5:SFJ5"/>
    <mergeCell ref="SFK5:SFT5"/>
    <mergeCell ref="SFU5:SGD5"/>
    <mergeCell ref="SGE5:SGN5"/>
    <mergeCell ref="SGO5:SGX5"/>
    <mergeCell ref="SQE5:SQN5"/>
    <mergeCell ref="SQO5:SQX5"/>
    <mergeCell ref="SQY5:SRH5"/>
    <mergeCell ref="SRI5:SRR5"/>
    <mergeCell ref="SRS5:SSB5"/>
    <mergeCell ref="SSC5:SSL5"/>
    <mergeCell ref="SNW5:SOF5"/>
    <mergeCell ref="SOG5:SOP5"/>
    <mergeCell ref="SOQ5:SOZ5"/>
    <mergeCell ref="SPA5:SPJ5"/>
    <mergeCell ref="SPK5:SPT5"/>
    <mergeCell ref="SPU5:SQD5"/>
    <mergeCell ref="SLO5:SLX5"/>
    <mergeCell ref="SLY5:SMH5"/>
    <mergeCell ref="SMI5:SMR5"/>
    <mergeCell ref="SMS5:SNB5"/>
    <mergeCell ref="SNC5:SNL5"/>
    <mergeCell ref="SNM5:SNV5"/>
    <mergeCell ref="SXC5:SXL5"/>
    <mergeCell ref="SXM5:SXV5"/>
    <mergeCell ref="SXW5:SYF5"/>
    <mergeCell ref="SYG5:SYP5"/>
    <mergeCell ref="SYQ5:SYZ5"/>
    <mergeCell ref="SZA5:SZJ5"/>
    <mergeCell ref="SUU5:SVD5"/>
    <mergeCell ref="SVE5:SVN5"/>
    <mergeCell ref="SVO5:SVX5"/>
    <mergeCell ref="SVY5:SWH5"/>
    <mergeCell ref="SWI5:SWR5"/>
    <mergeCell ref="SWS5:SXB5"/>
    <mergeCell ref="SSM5:SSV5"/>
    <mergeCell ref="SSW5:STF5"/>
    <mergeCell ref="STG5:STP5"/>
    <mergeCell ref="STQ5:STZ5"/>
    <mergeCell ref="SUA5:SUJ5"/>
    <mergeCell ref="SUK5:SUT5"/>
    <mergeCell ref="TEA5:TEJ5"/>
    <mergeCell ref="TEK5:TET5"/>
    <mergeCell ref="TEU5:TFD5"/>
    <mergeCell ref="TFE5:TFN5"/>
    <mergeCell ref="TFO5:TFX5"/>
    <mergeCell ref="TFY5:TGH5"/>
    <mergeCell ref="TBS5:TCB5"/>
    <mergeCell ref="TCC5:TCL5"/>
    <mergeCell ref="TCM5:TCV5"/>
    <mergeCell ref="TCW5:TDF5"/>
    <mergeCell ref="TDG5:TDP5"/>
    <mergeCell ref="TDQ5:TDZ5"/>
    <mergeCell ref="SZK5:SZT5"/>
    <mergeCell ref="SZU5:TAD5"/>
    <mergeCell ref="TAE5:TAN5"/>
    <mergeCell ref="TAO5:TAX5"/>
    <mergeCell ref="TAY5:TBH5"/>
    <mergeCell ref="TBI5:TBR5"/>
    <mergeCell ref="TKY5:TLH5"/>
    <mergeCell ref="TLI5:TLR5"/>
    <mergeCell ref="TLS5:TMB5"/>
    <mergeCell ref="TMC5:TML5"/>
    <mergeCell ref="TMM5:TMV5"/>
    <mergeCell ref="TMW5:TNF5"/>
    <mergeCell ref="TIQ5:TIZ5"/>
    <mergeCell ref="TJA5:TJJ5"/>
    <mergeCell ref="TJK5:TJT5"/>
    <mergeCell ref="TJU5:TKD5"/>
    <mergeCell ref="TKE5:TKN5"/>
    <mergeCell ref="TKO5:TKX5"/>
    <mergeCell ref="TGI5:TGR5"/>
    <mergeCell ref="TGS5:THB5"/>
    <mergeCell ref="THC5:THL5"/>
    <mergeCell ref="THM5:THV5"/>
    <mergeCell ref="THW5:TIF5"/>
    <mergeCell ref="TIG5:TIP5"/>
    <mergeCell ref="TRW5:TSF5"/>
    <mergeCell ref="TSG5:TSP5"/>
    <mergeCell ref="TSQ5:TSZ5"/>
    <mergeCell ref="TTA5:TTJ5"/>
    <mergeCell ref="TTK5:TTT5"/>
    <mergeCell ref="TTU5:TUD5"/>
    <mergeCell ref="TPO5:TPX5"/>
    <mergeCell ref="TPY5:TQH5"/>
    <mergeCell ref="TQI5:TQR5"/>
    <mergeCell ref="TQS5:TRB5"/>
    <mergeCell ref="TRC5:TRL5"/>
    <mergeCell ref="TRM5:TRV5"/>
    <mergeCell ref="TNG5:TNP5"/>
    <mergeCell ref="TNQ5:TNZ5"/>
    <mergeCell ref="TOA5:TOJ5"/>
    <mergeCell ref="TOK5:TOT5"/>
    <mergeCell ref="TOU5:TPD5"/>
    <mergeCell ref="TPE5:TPN5"/>
    <mergeCell ref="TYU5:TZD5"/>
    <mergeCell ref="TZE5:TZN5"/>
    <mergeCell ref="TZO5:TZX5"/>
    <mergeCell ref="TZY5:UAH5"/>
    <mergeCell ref="UAI5:UAR5"/>
    <mergeCell ref="UAS5:UBB5"/>
    <mergeCell ref="TWM5:TWV5"/>
    <mergeCell ref="TWW5:TXF5"/>
    <mergeCell ref="TXG5:TXP5"/>
    <mergeCell ref="TXQ5:TXZ5"/>
    <mergeCell ref="TYA5:TYJ5"/>
    <mergeCell ref="TYK5:TYT5"/>
    <mergeCell ref="TUE5:TUN5"/>
    <mergeCell ref="TUO5:TUX5"/>
    <mergeCell ref="TUY5:TVH5"/>
    <mergeCell ref="TVI5:TVR5"/>
    <mergeCell ref="TVS5:TWB5"/>
    <mergeCell ref="TWC5:TWL5"/>
    <mergeCell ref="UFS5:UGB5"/>
    <mergeCell ref="UGC5:UGL5"/>
    <mergeCell ref="UGM5:UGV5"/>
    <mergeCell ref="UGW5:UHF5"/>
    <mergeCell ref="UHG5:UHP5"/>
    <mergeCell ref="UHQ5:UHZ5"/>
    <mergeCell ref="UDK5:UDT5"/>
    <mergeCell ref="UDU5:UED5"/>
    <mergeCell ref="UEE5:UEN5"/>
    <mergeCell ref="UEO5:UEX5"/>
    <mergeCell ref="UEY5:UFH5"/>
    <mergeCell ref="UFI5:UFR5"/>
    <mergeCell ref="UBC5:UBL5"/>
    <mergeCell ref="UBM5:UBV5"/>
    <mergeCell ref="UBW5:UCF5"/>
    <mergeCell ref="UCG5:UCP5"/>
    <mergeCell ref="UCQ5:UCZ5"/>
    <mergeCell ref="UDA5:UDJ5"/>
    <mergeCell ref="UMQ5:UMZ5"/>
    <mergeCell ref="UNA5:UNJ5"/>
    <mergeCell ref="UNK5:UNT5"/>
    <mergeCell ref="UNU5:UOD5"/>
    <mergeCell ref="UOE5:UON5"/>
    <mergeCell ref="UOO5:UOX5"/>
    <mergeCell ref="UKI5:UKR5"/>
    <mergeCell ref="UKS5:ULB5"/>
    <mergeCell ref="ULC5:ULL5"/>
    <mergeCell ref="ULM5:ULV5"/>
    <mergeCell ref="ULW5:UMF5"/>
    <mergeCell ref="UMG5:UMP5"/>
    <mergeCell ref="UIA5:UIJ5"/>
    <mergeCell ref="UIK5:UIT5"/>
    <mergeCell ref="UIU5:UJD5"/>
    <mergeCell ref="UJE5:UJN5"/>
    <mergeCell ref="UJO5:UJX5"/>
    <mergeCell ref="UJY5:UKH5"/>
    <mergeCell ref="UTO5:UTX5"/>
    <mergeCell ref="UTY5:UUH5"/>
    <mergeCell ref="UUI5:UUR5"/>
    <mergeCell ref="UUS5:UVB5"/>
    <mergeCell ref="UVC5:UVL5"/>
    <mergeCell ref="UVM5:UVV5"/>
    <mergeCell ref="URG5:URP5"/>
    <mergeCell ref="URQ5:URZ5"/>
    <mergeCell ref="USA5:USJ5"/>
    <mergeCell ref="USK5:UST5"/>
    <mergeCell ref="USU5:UTD5"/>
    <mergeCell ref="UTE5:UTN5"/>
    <mergeCell ref="UOY5:UPH5"/>
    <mergeCell ref="UPI5:UPR5"/>
    <mergeCell ref="UPS5:UQB5"/>
    <mergeCell ref="UQC5:UQL5"/>
    <mergeCell ref="UQM5:UQV5"/>
    <mergeCell ref="UQW5:URF5"/>
    <mergeCell ref="VAM5:VAV5"/>
    <mergeCell ref="VAW5:VBF5"/>
    <mergeCell ref="VBG5:VBP5"/>
    <mergeCell ref="VBQ5:VBZ5"/>
    <mergeCell ref="VCA5:VCJ5"/>
    <mergeCell ref="VCK5:VCT5"/>
    <mergeCell ref="UYE5:UYN5"/>
    <mergeCell ref="UYO5:UYX5"/>
    <mergeCell ref="UYY5:UZH5"/>
    <mergeCell ref="UZI5:UZR5"/>
    <mergeCell ref="UZS5:VAB5"/>
    <mergeCell ref="VAC5:VAL5"/>
    <mergeCell ref="UVW5:UWF5"/>
    <mergeCell ref="UWG5:UWP5"/>
    <mergeCell ref="UWQ5:UWZ5"/>
    <mergeCell ref="UXA5:UXJ5"/>
    <mergeCell ref="UXK5:UXT5"/>
    <mergeCell ref="UXU5:UYD5"/>
    <mergeCell ref="VHK5:VHT5"/>
    <mergeCell ref="VHU5:VID5"/>
    <mergeCell ref="VIE5:VIN5"/>
    <mergeCell ref="VIO5:VIX5"/>
    <mergeCell ref="VIY5:VJH5"/>
    <mergeCell ref="VJI5:VJR5"/>
    <mergeCell ref="VFC5:VFL5"/>
    <mergeCell ref="VFM5:VFV5"/>
    <mergeCell ref="VFW5:VGF5"/>
    <mergeCell ref="VGG5:VGP5"/>
    <mergeCell ref="VGQ5:VGZ5"/>
    <mergeCell ref="VHA5:VHJ5"/>
    <mergeCell ref="VCU5:VDD5"/>
    <mergeCell ref="VDE5:VDN5"/>
    <mergeCell ref="VDO5:VDX5"/>
    <mergeCell ref="VDY5:VEH5"/>
    <mergeCell ref="VEI5:VER5"/>
    <mergeCell ref="VES5:VFB5"/>
    <mergeCell ref="VOI5:VOR5"/>
    <mergeCell ref="VOS5:VPB5"/>
    <mergeCell ref="VPC5:VPL5"/>
    <mergeCell ref="VPM5:VPV5"/>
    <mergeCell ref="VPW5:VQF5"/>
    <mergeCell ref="VQG5:VQP5"/>
    <mergeCell ref="VMA5:VMJ5"/>
    <mergeCell ref="VMK5:VMT5"/>
    <mergeCell ref="VMU5:VND5"/>
    <mergeCell ref="VNE5:VNN5"/>
    <mergeCell ref="VNO5:VNX5"/>
    <mergeCell ref="VNY5:VOH5"/>
    <mergeCell ref="VJS5:VKB5"/>
    <mergeCell ref="VKC5:VKL5"/>
    <mergeCell ref="VKM5:VKV5"/>
    <mergeCell ref="VKW5:VLF5"/>
    <mergeCell ref="VLG5:VLP5"/>
    <mergeCell ref="VLQ5:VLZ5"/>
    <mergeCell ref="VVG5:VVP5"/>
    <mergeCell ref="VVQ5:VVZ5"/>
    <mergeCell ref="VWA5:VWJ5"/>
    <mergeCell ref="VWK5:VWT5"/>
    <mergeCell ref="VWU5:VXD5"/>
    <mergeCell ref="VXE5:VXN5"/>
    <mergeCell ref="VSY5:VTH5"/>
    <mergeCell ref="VTI5:VTR5"/>
    <mergeCell ref="VTS5:VUB5"/>
    <mergeCell ref="VUC5:VUL5"/>
    <mergeCell ref="VUM5:VUV5"/>
    <mergeCell ref="VUW5:VVF5"/>
    <mergeCell ref="VQQ5:VQZ5"/>
    <mergeCell ref="VRA5:VRJ5"/>
    <mergeCell ref="VRK5:VRT5"/>
    <mergeCell ref="VRU5:VSD5"/>
    <mergeCell ref="VSE5:VSN5"/>
    <mergeCell ref="VSO5:VSX5"/>
    <mergeCell ref="WCE5:WCN5"/>
    <mergeCell ref="WCO5:WCX5"/>
    <mergeCell ref="WCY5:WDH5"/>
    <mergeCell ref="WDI5:WDR5"/>
    <mergeCell ref="WDS5:WEB5"/>
    <mergeCell ref="WEC5:WEL5"/>
    <mergeCell ref="VZW5:WAF5"/>
    <mergeCell ref="WAG5:WAP5"/>
    <mergeCell ref="WAQ5:WAZ5"/>
    <mergeCell ref="WBA5:WBJ5"/>
    <mergeCell ref="WBK5:WBT5"/>
    <mergeCell ref="WBU5:WCD5"/>
    <mergeCell ref="VXO5:VXX5"/>
    <mergeCell ref="VXY5:VYH5"/>
    <mergeCell ref="VYI5:VYR5"/>
    <mergeCell ref="VYS5:VZB5"/>
    <mergeCell ref="VZC5:VZL5"/>
    <mergeCell ref="VZM5:VZV5"/>
    <mergeCell ref="WJC5:WJL5"/>
    <mergeCell ref="WJM5:WJV5"/>
    <mergeCell ref="WJW5:WKF5"/>
    <mergeCell ref="WKG5:WKP5"/>
    <mergeCell ref="WKQ5:WKZ5"/>
    <mergeCell ref="WLA5:WLJ5"/>
    <mergeCell ref="WGU5:WHD5"/>
    <mergeCell ref="WHE5:WHN5"/>
    <mergeCell ref="WHO5:WHX5"/>
    <mergeCell ref="WHY5:WIH5"/>
    <mergeCell ref="WII5:WIR5"/>
    <mergeCell ref="WIS5:WJB5"/>
    <mergeCell ref="WEM5:WEV5"/>
    <mergeCell ref="WEW5:WFF5"/>
    <mergeCell ref="WFG5:WFP5"/>
    <mergeCell ref="WFQ5:WFZ5"/>
    <mergeCell ref="WGA5:WGJ5"/>
    <mergeCell ref="WGK5:WGT5"/>
    <mergeCell ref="WQA5:WQJ5"/>
    <mergeCell ref="WQK5:WQT5"/>
    <mergeCell ref="WQU5:WRD5"/>
    <mergeCell ref="WRE5:WRN5"/>
    <mergeCell ref="WRO5:WRX5"/>
    <mergeCell ref="WRY5:WSH5"/>
    <mergeCell ref="WNS5:WOB5"/>
    <mergeCell ref="WOC5:WOL5"/>
    <mergeCell ref="WOM5:WOV5"/>
    <mergeCell ref="WOW5:WPF5"/>
    <mergeCell ref="WPG5:WPP5"/>
    <mergeCell ref="WPQ5:WPZ5"/>
    <mergeCell ref="WLK5:WLT5"/>
    <mergeCell ref="WLU5:WMD5"/>
    <mergeCell ref="WME5:WMN5"/>
    <mergeCell ref="WMO5:WMX5"/>
    <mergeCell ref="WMY5:WNH5"/>
    <mergeCell ref="WNI5:WNR5"/>
    <mergeCell ref="XAU5:XBD5"/>
    <mergeCell ref="XBE5:XBN5"/>
    <mergeCell ref="WWY5:WXH5"/>
    <mergeCell ref="WXI5:WXR5"/>
    <mergeCell ref="WXS5:WYB5"/>
    <mergeCell ref="WYC5:WYL5"/>
    <mergeCell ref="WYM5:WYV5"/>
    <mergeCell ref="WYW5:WZF5"/>
    <mergeCell ref="WUQ5:WUZ5"/>
    <mergeCell ref="WVA5:WVJ5"/>
    <mergeCell ref="WVK5:WVT5"/>
    <mergeCell ref="WVU5:WWD5"/>
    <mergeCell ref="WWE5:WWN5"/>
    <mergeCell ref="WWO5:WWX5"/>
    <mergeCell ref="WSI5:WSR5"/>
    <mergeCell ref="WSS5:WTB5"/>
    <mergeCell ref="WTC5:WTL5"/>
    <mergeCell ref="WTM5:WTV5"/>
    <mergeCell ref="WTW5:WUF5"/>
    <mergeCell ref="WUG5:WUP5"/>
    <mergeCell ref="DQ6:DZ6"/>
    <mergeCell ref="EA6:EJ6"/>
    <mergeCell ref="EK6:ET6"/>
    <mergeCell ref="EU6:FD6"/>
    <mergeCell ref="FE6:FN6"/>
    <mergeCell ref="FO6:FX6"/>
    <mergeCell ref="BI6:BR6"/>
    <mergeCell ref="BS6:CB6"/>
    <mergeCell ref="CC6:CL6"/>
    <mergeCell ref="CM6:CV6"/>
    <mergeCell ref="CW6:DF6"/>
    <mergeCell ref="DG6:DP6"/>
    <mergeCell ref="XDW5:XEF5"/>
    <mergeCell ref="XEG5:XEP5"/>
    <mergeCell ref="XEQ5:XEZ5"/>
    <mergeCell ref="XFA5:XFD5"/>
    <mergeCell ref="A6:J6"/>
    <mergeCell ref="K6:T6"/>
    <mergeCell ref="U6:AD6"/>
    <mergeCell ref="AE6:AN6"/>
    <mergeCell ref="AO6:AX6"/>
    <mergeCell ref="AY6:BH6"/>
    <mergeCell ref="XBO5:XBX5"/>
    <mergeCell ref="XBY5:XCH5"/>
    <mergeCell ref="XCI5:XCR5"/>
    <mergeCell ref="XCS5:XDB5"/>
    <mergeCell ref="XDC5:XDL5"/>
    <mergeCell ref="XDM5:XDV5"/>
    <mergeCell ref="WZG5:WZP5"/>
    <mergeCell ref="WZQ5:WZZ5"/>
    <mergeCell ref="XAA5:XAJ5"/>
    <mergeCell ref="XAK5:XAT5"/>
    <mergeCell ref="KO6:KX6"/>
    <mergeCell ref="KY6:LH6"/>
    <mergeCell ref="LI6:LR6"/>
    <mergeCell ref="LS6:MB6"/>
    <mergeCell ref="MC6:ML6"/>
    <mergeCell ref="MM6:MV6"/>
    <mergeCell ref="IG6:IP6"/>
    <mergeCell ref="IQ6:IZ6"/>
    <mergeCell ref="JA6:JJ6"/>
    <mergeCell ref="JK6:JT6"/>
    <mergeCell ref="JU6:KD6"/>
    <mergeCell ref="KE6:KN6"/>
    <mergeCell ref="FY6:GH6"/>
    <mergeCell ref="GI6:GR6"/>
    <mergeCell ref="GS6:HB6"/>
    <mergeCell ref="HC6:HL6"/>
    <mergeCell ref="HM6:HV6"/>
    <mergeCell ref="HW6:IF6"/>
    <mergeCell ref="RM6:RV6"/>
    <mergeCell ref="RW6:SF6"/>
    <mergeCell ref="SG6:SP6"/>
    <mergeCell ref="SQ6:SZ6"/>
    <mergeCell ref="TA6:TJ6"/>
    <mergeCell ref="TK6:TT6"/>
    <mergeCell ref="PE6:PN6"/>
    <mergeCell ref="PO6:PX6"/>
    <mergeCell ref="PY6:QH6"/>
    <mergeCell ref="QI6:QR6"/>
    <mergeCell ref="QS6:RB6"/>
    <mergeCell ref="RC6:RL6"/>
    <mergeCell ref="MW6:NF6"/>
    <mergeCell ref="NG6:NP6"/>
    <mergeCell ref="NQ6:NZ6"/>
    <mergeCell ref="OA6:OJ6"/>
    <mergeCell ref="OK6:OT6"/>
    <mergeCell ref="OU6:PD6"/>
    <mergeCell ref="YK6:YT6"/>
    <mergeCell ref="YU6:ZD6"/>
    <mergeCell ref="ZE6:ZN6"/>
    <mergeCell ref="ZO6:ZX6"/>
    <mergeCell ref="ZY6:AAH6"/>
    <mergeCell ref="AAI6:AAR6"/>
    <mergeCell ref="WC6:WL6"/>
    <mergeCell ref="WM6:WV6"/>
    <mergeCell ref="WW6:XF6"/>
    <mergeCell ref="XG6:XP6"/>
    <mergeCell ref="XQ6:XZ6"/>
    <mergeCell ref="YA6:YJ6"/>
    <mergeCell ref="TU6:UD6"/>
    <mergeCell ref="UE6:UN6"/>
    <mergeCell ref="UO6:UX6"/>
    <mergeCell ref="UY6:VH6"/>
    <mergeCell ref="VI6:VR6"/>
    <mergeCell ref="VS6:WB6"/>
    <mergeCell ref="AFI6:AFR6"/>
    <mergeCell ref="AFS6:AGB6"/>
    <mergeCell ref="AGC6:AGL6"/>
    <mergeCell ref="AGM6:AGV6"/>
    <mergeCell ref="AGW6:AHF6"/>
    <mergeCell ref="AHG6:AHP6"/>
    <mergeCell ref="ADA6:ADJ6"/>
    <mergeCell ref="ADK6:ADT6"/>
    <mergeCell ref="ADU6:AED6"/>
    <mergeCell ref="AEE6:AEN6"/>
    <mergeCell ref="AEO6:AEX6"/>
    <mergeCell ref="AEY6:AFH6"/>
    <mergeCell ref="AAS6:ABB6"/>
    <mergeCell ref="ABC6:ABL6"/>
    <mergeCell ref="ABM6:ABV6"/>
    <mergeCell ref="ABW6:ACF6"/>
    <mergeCell ref="ACG6:ACP6"/>
    <mergeCell ref="ACQ6:ACZ6"/>
    <mergeCell ref="AMG6:AMP6"/>
    <mergeCell ref="AMQ6:AMZ6"/>
    <mergeCell ref="ANA6:ANJ6"/>
    <mergeCell ref="ANK6:ANT6"/>
    <mergeCell ref="ANU6:AOD6"/>
    <mergeCell ref="AOE6:AON6"/>
    <mergeCell ref="AJY6:AKH6"/>
    <mergeCell ref="AKI6:AKR6"/>
    <mergeCell ref="AKS6:ALB6"/>
    <mergeCell ref="ALC6:ALL6"/>
    <mergeCell ref="ALM6:ALV6"/>
    <mergeCell ref="ALW6:AMF6"/>
    <mergeCell ref="AHQ6:AHZ6"/>
    <mergeCell ref="AIA6:AIJ6"/>
    <mergeCell ref="AIK6:AIT6"/>
    <mergeCell ref="AIU6:AJD6"/>
    <mergeCell ref="AJE6:AJN6"/>
    <mergeCell ref="AJO6:AJX6"/>
    <mergeCell ref="ATE6:ATN6"/>
    <mergeCell ref="ATO6:ATX6"/>
    <mergeCell ref="ATY6:AUH6"/>
    <mergeCell ref="AUI6:AUR6"/>
    <mergeCell ref="AUS6:AVB6"/>
    <mergeCell ref="AVC6:AVL6"/>
    <mergeCell ref="AQW6:ARF6"/>
    <mergeCell ref="ARG6:ARP6"/>
    <mergeCell ref="ARQ6:ARZ6"/>
    <mergeCell ref="ASA6:ASJ6"/>
    <mergeCell ref="ASK6:AST6"/>
    <mergeCell ref="ASU6:ATD6"/>
    <mergeCell ref="AOO6:AOX6"/>
    <mergeCell ref="AOY6:APH6"/>
    <mergeCell ref="API6:APR6"/>
    <mergeCell ref="APS6:AQB6"/>
    <mergeCell ref="AQC6:AQL6"/>
    <mergeCell ref="AQM6:AQV6"/>
    <mergeCell ref="BAC6:BAL6"/>
    <mergeCell ref="BAM6:BAV6"/>
    <mergeCell ref="BAW6:BBF6"/>
    <mergeCell ref="BBG6:BBP6"/>
    <mergeCell ref="BBQ6:BBZ6"/>
    <mergeCell ref="BCA6:BCJ6"/>
    <mergeCell ref="AXU6:AYD6"/>
    <mergeCell ref="AYE6:AYN6"/>
    <mergeCell ref="AYO6:AYX6"/>
    <mergeCell ref="AYY6:AZH6"/>
    <mergeCell ref="AZI6:AZR6"/>
    <mergeCell ref="AZS6:BAB6"/>
    <mergeCell ref="AVM6:AVV6"/>
    <mergeCell ref="AVW6:AWF6"/>
    <mergeCell ref="AWG6:AWP6"/>
    <mergeCell ref="AWQ6:AWZ6"/>
    <mergeCell ref="AXA6:AXJ6"/>
    <mergeCell ref="AXK6:AXT6"/>
    <mergeCell ref="BHA6:BHJ6"/>
    <mergeCell ref="BHK6:BHT6"/>
    <mergeCell ref="BHU6:BID6"/>
    <mergeCell ref="BIE6:BIN6"/>
    <mergeCell ref="BIO6:BIX6"/>
    <mergeCell ref="BIY6:BJH6"/>
    <mergeCell ref="BES6:BFB6"/>
    <mergeCell ref="BFC6:BFL6"/>
    <mergeCell ref="BFM6:BFV6"/>
    <mergeCell ref="BFW6:BGF6"/>
    <mergeCell ref="BGG6:BGP6"/>
    <mergeCell ref="BGQ6:BGZ6"/>
    <mergeCell ref="BCK6:BCT6"/>
    <mergeCell ref="BCU6:BDD6"/>
    <mergeCell ref="BDE6:BDN6"/>
    <mergeCell ref="BDO6:BDX6"/>
    <mergeCell ref="BDY6:BEH6"/>
    <mergeCell ref="BEI6:BER6"/>
    <mergeCell ref="BNY6:BOH6"/>
    <mergeCell ref="BOI6:BOR6"/>
    <mergeCell ref="BOS6:BPB6"/>
    <mergeCell ref="BPC6:BPL6"/>
    <mergeCell ref="BPM6:BPV6"/>
    <mergeCell ref="BPW6:BQF6"/>
    <mergeCell ref="BLQ6:BLZ6"/>
    <mergeCell ref="BMA6:BMJ6"/>
    <mergeCell ref="BMK6:BMT6"/>
    <mergeCell ref="BMU6:BND6"/>
    <mergeCell ref="BNE6:BNN6"/>
    <mergeCell ref="BNO6:BNX6"/>
    <mergeCell ref="BJI6:BJR6"/>
    <mergeCell ref="BJS6:BKB6"/>
    <mergeCell ref="BKC6:BKL6"/>
    <mergeCell ref="BKM6:BKV6"/>
    <mergeCell ref="BKW6:BLF6"/>
    <mergeCell ref="BLG6:BLP6"/>
    <mergeCell ref="BUW6:BVF6"/>
    <mergeCell ref="BVG6:BVP6"/>
    <mergeCell ref="BVQ6:BVZ6"/>
    <mergeCell ref="BWA6:BWJ6"/>
    <mergeCell ref="BWK6:BWT6"/>
    <mergeCell ref="BWU6:BXD6"/>
    <mergeCell ref="BSO6:BSX6"/>
    <mergeCell ref="BSY6:BTH6"/>
    <mergeCell ref="BTI6:BTR6"/>
    <mergeCell ref="BTS6:BUB6"/>
    <mergeCell ref="BUC6:BUL6"/>
    <mergeCell ref="BUM6:BUV6"/>
    <mergeCell ref="BQG6:BQP6"/>
    <mergeCell ref="BQQ6:BQZ6"/>
    <mergeCell ref="BRA6:BRJ6"/>
    <mergeCell ref="BRK6:BRT6"/>
    <mergeCell ref="BRU6:BSD6"/>
    <mergeCell ref="BSE6:BSN6"/>
    <mergeCell ref="CBU6:CCD6"/>
    <mergeCell ref="CCE6:CCN6"/>
    <mergeCell ref="CCO6:CCX6"/>
    <mergeCell ref="CCY6:CDH6"/>
    <mergeCell ref="CDI6:CDR6"/>
    <mergeCell ref="CDS6:CEB6"/>
    <mergeCell ref="BZM6:BZV6"/>
    <mergeCell ref="BZW6:CAF6"/>
    <mergeCell ref="CAG6:CAP6"/>
    <mergeCell ref="CAQ6:CAZ6"/>
    <mergeCell ref="CBA6:CBJ6"/>
    <mergeCell ref="CBK6:CBT6"/>
    <mergeCell ref="BXE6:BXN6"/>
    <mergeCell ref="BXO6:BXX6"/>
    <mergeCell ref="BXY6:BYH6"/>
    <mergeCell ref="BYI6:BYR6"/>
    <mergeCell ref="BYS6:BZB6"/>
    <mergeCell ref="BZC6:BZL6"/>
    <mergeCell ref="CIS6:CJB6"/>
    <mergeCell ref="CJC6:CJL6"/>
    <mergeCell ref="CJM6:CJV6"/>
    <mergeCell ref="CJW6:CKF6"/>
    <mergeCell ref="CKG6:CKP6"/>
    <mergeCell ref="CKQ6:CKZ6"/>
    <mergeCell ref="CGK6:CGT6"/>
    <mergeCell ref="CGU6:CHD6"/>
    <mergeCell ref="CHE6:CHN6"/>
    <mergeCell ref="CHO6:CHX6"/>
    <mergeCell ref="CHY6:CIH6"/>
    <mergeCell ref="CII6:CIR6"/>
    <mergeCell ref="CEC6:CEL6"/>
    <mergeCell ref="CEM6:CEV6"/>
    <mergeCell ref="CEW6:CFF6"/>
    <mergeCell ref="CFG6:CFP6"/>
    <mergeCell ref="CFQ6:CFZ6"/>
    <mergeCell ref="CGA6:CGJ6"/>
    <mergeCell ref="CPQ6:CPZ6"/>
    <mergeCell ref="CQA6:CQJ6"/>
    <mergeCell ref="CQK6:CQT6"/>
    <mergeCell ref="CQU6:CRD6"/>
    <mergeCell ref="CRE6:CRN6"/>
    <mergeCell ref="CRO6:CRX6"/>
    <mergeCell ref="CNI6:CNR6"/>
    <mergeCell ref="CNS6:COB6"/>
    <mergeCell ref="COC6:COL6"/>
    <mergeCell ref="COM6:COV6"/>
    <mergeCell ref="COW6:CPF6"/>
    <mergeCell ref="CPG6:CPP6"/>
    <mergeCell ref="CLA6:CLJ6"/>
    <mergeCell ref="CLK6:CLT6"/>
    <mergeCell ref="CLU6:CMD6"/>
    <mergeCell ref="CME6:CMN6"/>
    <mergeCell ref="CMO6:CMX6"/>
    <mergeCell ref="CMY6:CNH6"/>
    <mergeCell ref="CWO6:CWX6"/>
    <mergeCell ref="CWY6:CXH6"/>
    <mergeCell ref="CXI6:CXR6"/>
    <mergeCell ref="CXS6:CYB6"/>
    <mergeCell ref="CYC6:CYL6"/>
    <mergeCell ref="CYM6:CYV6"/>
    <mergeCell ref="CUG6:CUP6"/>
    <mergeCell ref="CUQ6:CUZ6"/>
    <mergeCell ref="CVA6:CVJ6"/>
    <mergeCell ref="CVK6:CVT6"/>
    <mergeCell ref="CVU6:CWD6"/>
    <mergeCell ref="CWE6:CWN6"/>
    <mergeCell ref="CRY6:CSH6"/>
    <mergeCell ref="CSI6:CSR6"/>
    <mergeCell ref="CSS6:CTB6"/>
    <mergeCell ref="CTC6:CTL6"/>
    <mergeCell ref="CTM6:CTV6"/>
    <mergeCell ref="CTW6:CUF6"/>
    <mergeCell ref="DDM6:DDV6"/>
    <mergeCell ref="DDW6:DEF6"/>
    <mergeCell ref="DEG6:DEP6"/>
    <mergeCell ref="DEQ6:DEZ6"/>
    <mergeCell ref="DFA6:DFJ6"/>
    <mergeCell ref="DFK6:DFT6"/>
    <mergeCell ref="DBE6:DBN6"/>
    <mergeCell ref="DBO6:DBX6"/>
    <mergeCell ref="DBY6:DCH6"/>
    <mergeCell ref="DCI6:DCR6"/>
    <mergeCell ref="DCS6:DDB6"/>
    <mergeCell ref="DDC6:DDL6"/>
    <mergeCell ref="CYW6:CZF6"/>
    <mergeCell ref="CZG6:CZP6"/>
    <mergeCell ref="CZQ6:CZZ6"/>
    <mergeCell ref="DAA6:DAJ6"/>
    <mergeCell ref="DAK6:DAT6"/>
    <mergeCell ref="DAU6:DBD6"/>
    <mergeCell ref="DKK6:DKT6"/>
    <mergeCell ref="DKU6:DLD6"/>
    <mergeCell ref="DLE6:DLN6"/>
    <mergeCell ref="DLO6:DLX6"/>
    <mergeCell ref="DLY6:DMH6"/>
    <mergeCell ref="DMI6:DMR6"/>
    <mergeCell ref="DIC6:DIL6"/>
    <mergeCell ref="DIM6:DIV6"/>
    <mergeCell ref="DIW6:DJF6"/>
    <mergeCell ref="DJG6:DJP6"/>
    <mergeCell ref="DJQ6:DJZ6"/>
    <mergeCell ref="DKA6:DKJ6"/>
    <mergeCell ref="DFU6:DGD6"/>
    <mergeCell ref="DGE6:DGN6"/>
    <mergeCell ref="DGO6:DGX6"/>
    <mergeCell ref="DGY6:DHH6"/>
    <mergeCell ref="DHI6:DHR6"/>
    <mergeCell ref="DHS6:DIB6"/>
    <mergeCell ref="DRI6:DRR6"/>
    <mergeCell ref="DRS6:DSB6"/>
    <mergeCell ref="DSC6:DSL6"/>
    <mergeCell ref="DSM6:DSV6"/>
    <mergeCell ref="DSW6:DTF6"/>
    <mergeCell ref="DTG6:DTP6"/>
    <mergeCell ref="DPA6:DPJ6"/>
    <mergeCell ref="DPK6:DPT6"/>
    <mergeCell ref="DPU6:DQD6"/>
    <mergeCell ref="DQE6:DQN6"/>
    <mergeCell ref="DQO6:DQX6"/>
    <mergeCell ref="DQY6:DRH6"/>
    <mergeCell ref="DMS6:DNB6"/>
    <mergeCell ref="DNC6:DNL6"/>
    <mergeCell ref="DNM6:DNV6"/>
    <mergeCell ref="DNW6:DOF6"/>
    <mergeCell ref="DOG6:DOP6"/>
    <mergeCell ref="DOQ6:DOZ6"/>
    <mergeCell ref="DYG6:DYP6"/>
    <mergeCell ref="DYQ6:DYZ6"/>
    <mergeCell ref="DZA6:DZJ6"/>
    <mergeCell ref="DZK6:DZT6"/>
    <mergeCell ref="DZU6:EAD6"/>
    <mergeCell ref="EAE6:EAN6"/>
    <mergeCell ref="DVY6:DWH6"/>
    <mergeCell ref="DWI6:DWR6"/>
    <mergeCell ref="DWS6:DXB6"/>
    <mergeCell ref="DXC6:DXL6"/>
    <mergeCell ref="DXM6:DXV6"/>
    <mergeCell ref="DXW6:DYF6"/>
    <mergeCell ref="DTQ6:DTZ6"/>
    <mergeCell ref="DUA6:DUJ6"/>
    <mergeCell ref="DUK6:DUT6"/>
    <mergeCell ref="DUU6:DVD6"/>
    <mergeCell ref="DVE6:DVN6"/>
    <mergeCell ref="DVO6:DVX6"/>
    <mergeCell ref="EFE6:EFN6"/>
    <mergeCell ref="EFO6:EFX6"/>
    <mergeCell ref="EFY6:EGH6"/>
    <mergeCell ref="EGI6:EGR6"/>
    <mergeCell ref="EGS6:EHB6"/>
    <mergeCell ref="EHC6:EHL6"/>
    <mergeCell ref="ECW6:EDF6"/>
    <mergeCell ref="EDG6:EDP6"/>
    <mergeCell ref="EDQ6:EDZ6"/>
    <mergeCell ref="EEA6:EEJ6"/>
    <mergeCell ref="EEK6:EET6"/>
    <mergeCell ref="EEU6:EFD6"/>
    <mergeCell ref="EAO6:EAX6"/>
    <mergeCell ref="EAY6:EBH6"/>
    <mergeCell ref="EBI6:EBR6"/>
    <mergeCell ref="EBS6:ECB6"/>
    <mergeCell ref="ECC6:ECL6"/>
    <mergeCell ref="ECM6:ECV6"/>
    <mergeCell ref="EMC6:EML6"/>
    <mergeCell ref="EMM6:EMV6"/>
    <mergeCell ref="EMW6:ENF6"/>
    <mergeCell ref="ENG6:ENP6"/>
    <mergeCell ref="ENQ6:ENZ6"/>
    <mergeCell ref="EOA6:EOJ6"/>
    <mergeCell ref="EJU6:EKD6"/>
    <mergeCell ref="EKE6:EKN6"/>
    <mergeCell ref="EKO6:EKX6"/>
    <mergeCell ref="EKY6:ELH6"/>
    <mergeCell ref="ELI6:ELR6"/>
    <mergeCell ref="ELS6:EMB6"/>
    <mergeCell ref="EHM6:EHV6"/>
    <mergeCell ref="EHW6:EIF6"/>
    <mergeCell ref="EIG6:EIP6"/>
    <mergeCell ref="EIQ6:EIZ6"/>
    <mergeCell ref="EJA6:EJJ6"/>
    <mergeCell ref="EJK6:EJT6"/>
    <mergeCell ref="ETA6:ETJ6"/>
    <mergeCell ref="ETK6:ETT6"/>
    <mergeCell ref="ETU6:EUD6"/>
    <mergeCell ref="EUE6:EUN6"/>
    <mergeCell ref="EUO6:EUX6"/>
    <mergeCell ref="EUY6:EVH6"/>
    <mergeCell ref="EQS6:ERB6"/>
    <mergeCell ref="ERC6:ERL6"/>
    <mergeCell ref="ERM6:ERV6"/>
    <mergeCell ref="ERW6:ESF6"/>
    <mergeCell ref="ESG6:ESP6"/>
    <mergeCell ref="ESQ6:ESZ6"/>
    <mergeCell ref="EOK6:EOT6"/>
    <mergeCell ref="EOU6:EPD6"/>
    <mergeCell ref="EPE6:EPN6"/>
    <mergeCell ref="EPO6:EPX6"/>
    <mergeCell ref="EPY6:EQH6"/>
    <mergeCell ref="EQI6:EQR6"/>
    <mergeCell ref="EZY6:FAH6"/>
    <mergeCell ref="FAI6:FAR6"/>
    <mergeCell ref="FAS6:FBB6"/>
    <mergeCell ref="FBC6:FBL6"/>
    <mergeCell ref="FBM6:FBV6"/>
    <mergeCell ref="FBW6:FCF6"/>
    <mergeCell ref="EXQ6:EXZ6"/>
    <mergeCell ref="EYA6:EYJ6"/>
    <mergeCell ref="EYK6:EYT6"/>
    <mergeCell ref="EYU6:EZD6"/>
    <mergeCell ref="EZE6:EZN6"/>
    <mergeCell ref="EZO6:EZX6"/>
    <mergeCell ref="EVI6:EVR6"/>
    <mergeCell ref="EVS6:EWB6"/>
    <mergeCell ref="EWC6:EWL6"/>
    <mergeCell ref="EWM6:EWV6"/>
    <mergeCell ref="EWW6:EXF6"/>
    <mergeCell ref="EXG6:EXP6"/>
    <mergeCell ref="FGW6:FHF6"/>
    <mergeCell ref="FHG6:FHP6"/>
    <mergeCell ref="FHQ6:FHZ6"/>
    <mergeCell ref="FIA6:FIJ6"/>
    <mergeCell ref="FIK6:FIT6"/>
    <mergeCell ref="FIU6:FJD6"/>
    <mergeCell ref="FEO6:FEX6"/>
    <mergeCell ref="FEY6:FFH6"/>
    <mergeCell ref="FFI6:FFR6"/>
    <mergeCell ref="FFS6:FGB6"/>
    <mergeCell ref="FGC6:FGL6"/>
    <mergeCell ref="FGM6:FGV6"/>
    <mergeCell ref="FCG6:FCP6"/>
    <mergeCell ref="FCQ6:FCZ6"/>
    <mergeCell ref="FDA6:FDJ6"/>
    <mergeCell ref="FDK6:FDT6"/>
    <mergeCell ref="FDU6:FED6"/>
    <mergeCell ref="FEE6:FEN6"/>
    <mergeCell ref="FNU6:FOD6"/>
    <mergeCell ref="FOE6:FON6"/>
    <mergeCell ref="FOO6:FOX6"/>
    <mergeCell ref="FOY6:FPH6"/>
    <mergeCell ref="FPI6:FPR6"/>
    <mergeCell ref="FPS6:FQB6"/>
    <mergeCell ref="FLM6:FLV6"/>
    <mergeCell ref="FLW6:FMF6"/>
    <mergeCell ref="FMG6:FMP6"/>
    <mergeCell ref="FMQ6:FMZ6"/>
    <mergeCell ref="FNA6:FNJ6"/>
    <mergeCell ref="FNK6:FNT6"/>
    <mergeCell ref="FJE6:FJN6"/>
    <mergeCell ref="FJO6:FJX6"/>
    <mergeCell ref="FJY6:FKH6"/>
    <mergeCell ref="FKI6:FKR6"/>
    <mergeCell ref="FKS6:FLB6"/>
    <mergeCell ref="FLC6:FLL6"/>
    <mergeCell ref="FUS6:FVB6"/>
    <mergeCell ref="FVC6:FVL6"/>
    <mergeCell ref="FVM6:FVV6"/>
    <mergeCell ref="FVW6:FWF6"/>
    <mergeCell ref="FWG6:FWP6"/>
    <mergeCell ref="FWQ6:FWZ6"/>
    <mergeCell ref="FSK6:FST6"/>
    <mergeCell ref="FSU6:FTD6"/>
    <mergeCell ref="FTE6:FTN6"/>
    <mergeCell ref="FTO6:FTX6"/>
    <mergeCell ref="FTY6:FUH6"/>
    <mergeCell ref="FUI6:FUR6"/>
    <mergeCell ref="FQC6:FQL6"/>
    <mergeCell ref="FQM6:FQV6"/>
    <mergeCell ref="FQW6:FRF6"/>
    <mergeCell ref="FRG6:FRP6"/>
    <mergeCell ref="FRQ6:FRZ6"/>
    <mergeCell ref="FSA6:FSJ6"/>
    <mergeCell ref="GBQ6:GBZ6"/>
    <mergeCell ref="GCA6:GCJ6"/>
    <mergeCell ref="GCK6:GCT6"/>
    <mergeCell ref="GCU6:GDD6"/>
    <mergeCell ref="GDE6:GDN6"/>
    <mergeCell ref="GDO6:GDX6"/>
    <mergeCell ref="FZI6:FZR6"/>
    <mergeCell ref="FZS6:GAB6"/>
    <mergeCell ref="GAC6:GAL6"/>
    <mergeCell ref="GAM6:GAV6"/>
    <mergeCell ref="GAW6:GBF6"/>
    <mergeCell ref="GBG6:GBP6"/>
    <mergeCell ref="FXA6:FXJ6"/>
    <mergeCell ref="FXK6:FXT6"/>
    <mergeCell ref="FXU6:FYD6"/>
    <mergeCell ref="FYE6:FYN6"/>
    <mergeCell ref="FYO6:FYX6"/>
    <mergeCell ref="FYY6:FZH6"/>
    <mergeCell ref="GIO6:GIX6"/>
    <mergeCell ref="GIY6:GJH6"/>
    <mergeCell ref="GJI6:GJR6"/>
    <mergeCell ref="GJS6:GKB6"/>
    <mergeCell ref="GKC6:GKL6"/>
    <mergeCell ref="GKM6:GKV6"/>
    <mergeCell ref="GGG6:GGP6"/>
    <mergeCell ref="GGQ6:GGZ6"/>
    <mergeCell ref="GHA6:GHJ6"/>
    <mergeCell ref="GHK6:GHT6"/>
    <mergeCell ref="GHU6:GID6"/>
    <mergeCell ref="GIE6:GIN6"/>
    <mergeCell ref="GDY6:GEH6"/>
    <mergeCell ref="GEI6:GER6"/>
    <mergeCell ref="GES6:GFB6"/>
    <mergeCell ref="GFC6:GFL6"/>
    <mergeCell ref="GFM6:GFV6"/>
    <mergeCell ref="GFW6:GGF6"/>
    <mergeCell ref="GPM6:GPV6"/>
    <mergeCell ref="GPW6:GQF6"/>
    <mergeCell ref="GQG6:GQP6"/>
    <mergeCell ref="GQQ6:GQZ6"/>
    <mergeCell ref="GRA6:GRJ6"/>
    <mergeCell ref="GRK6:GRT6"/>
    <mergeCell ref="GNE6:GNN6"/>
    <mergeCell ref="GNO6:GNX6"/>
    <mergeCell ref="GNY6:GOH6"/>
    <mergeCell ref="GOI6:GOR6"/>
    <mergeCell ref="GOS6:GPB6"/>
    <mergeCell ref="GPC6:GPL6"/>
    <mergeCell ref="GKW6:GLF6"/>
    <mergeCell ref="GLG6:GLP6"/>
    <mergeCell ref="GLQ6:GLZ6"/>
    <mergeCell ref="GMA6:GMJ6"/>
    <mergeCell ref="GMK6:GMT6"/>
    <mergeCell ref="GMU6:GND6"/>
    <mergeCell ref="GWK6:GWT6"/>
    <mergeCell ref="GWU6:GXD6"/>
    <mergeCell ref="GXE6:GXN6"/>
    <mergeCell ref="GXO6:GXX6"/>
    <mergeCell ref="GXY6:GYH6"/>
    <mergeCell ref="GYI6:GYR6"/>
    <mergeCell ref="GUC6:GUL6"/>
    <mergeCell ref="GUM6:GUV6"/>
    <mergeCell ref="GUW6:GVF6"/>
    <mergeCell ref="GVG6:GVP6"/>
    <mergeCell ref="GVQ6:GVZ6"/>
    <mergeCell ref="GWA6:GWJ6"/>
    <mergeCell ref="GRU6:GSD6"/>
    <mergeCell ref="GSE6:GSN6"/>
    <mergeCell ref="GSO6:GSX6"/>
    <mergeCell ref="GSY6:GTH6"/>
    <mergeCell ref="GTI6:GTR6"/>
    <mergeCell ref="GTS6:GUB6"/>
    <mergeCell ref="HDI6:HDR6"/>
    <mergeCell ref="HDS6:HEB6"/>
    <mergeCell ref="HEC6:HEL6"/>
    <mergeCell ref="HEM6:HEV6"/>
    <mergeCell ref="HEW6:HFF6"/>
    <mergeCell ref="HFG6:HFP6"/>
    <mergeCell ref="HBA6:HBJ6"/>
    <mergeCell ref="HBK6:HBT6"/>
    <mergeCell ref="HBU6:HCD6"/>
    <mergeCell ref="HCE6:HCN6"/>
    <mergeCell ref="HCO6:HCX6"/>
    <mergeCell ref="HCY6:HDH6"/>
    <mergeCell ref="GYS6:GZB6"/>
    <mergeCell ref="GZC6:GZL6"/>
    <mergeCell ref="GZM6:GZV6"/>
    <mergeCell ref="GZW6:HAF6"/>
    <mergeCell ref="HAG6:HAP6"/>
    <mergeCell ref="HAQ6:HAZ6"/>
    <mergeCell ref="HKG6:HKP6"/>
    <mergeCell ref="HKQ6:HKZ6"/>
    <mergeCell ref="HLA6:HLJ6"/>
    <mergeCell ref="HLK6:HLT6"/>
    <mergeCell ref="HLU6:HMD6"/>
    <mergeCell ref="HME6:HMN6"/>
    <mergeCell ref="HHY6:HIH6"/>
    <mergeCell ref="HII6:HIR6"/>
    <mergeCell ref="HIS6:HJB6"/>
    <mergeCell ref="HJC6:HJL6"/>
    <mergeCell ref="HJM6:HJV6"/>
    <mergeCell ref="HJW6:HKF6"/>
    <mergeCell ref="HFQ6:HFZ6"/>
    <mergeCell ref="HGA6:HGJ6"/>
    <mergeCell ref="HGK6:HGT6"/>
    <mergeCell ref="HGU6:HHD6"/>
    <mergeCell ref="HHE6:HHN6"/>
    <mergeCell ref="HHO6:HHX6"/>
    <mergeCell ref="HRE6:HRN6"/>
    <mergeCell ref="HRO6:HRX6"/>
    <mergeCell ref="HRY6:HSH6"/>
    <mergeCell ref="HSI6:HSR6"/>
    <mergeCell ref="HSS6:HTB6"/>
    <mergeCell ref="HTC6:HTL6"/>
    <mergeCell ref="HOW6:HPF6"/>
    <mergeCell ref="HPG6:HPP6"/>
    <mergeCell ref="HPQ6:HPZ6"/>
    <mergeCell ref="HQA6:HQJ6"/>
    <mergeCell ref="HQK6:HQT6"/>
    <mergeCell ref="HQU6:HRD6"/>
    <mergeCell ref="HMO6:HMX6"/>
    <mergeCell ref="HMY6:HNH6"/>
    <mergeCell ref="HNI6:HNR6"/>
    <mergeCell ref="HNS6:HOB6"/>
    <mergeCell ref="HOC6:HOL6"/>
    <mergeCell ref="HOM6:HOV6"/>
    <mergeCell ref="HYC6:HYL6"/>
    <mergeCell ref="HYM6:HYV6"/>
    <mergeCell ref="HYW6:HZF6"/>
    <mergeCell ref="HZG6:HZP6"/>
    <mergeCell ref="HZQ6:HZZ6"/>
    <mergeCell ref="IAA6:IAJ6"/>
    <mergeCell ref="HVU6:HWD6"/>
    <mergeCell ref="HWE6:HWN6"/>
    <mergeCell ref="HWO6:HWX6"/>
    <mergeCell ref="HWY6:HXH6"/>
    <mergeCell ref="HXI6:HXR6"/>
    <mergeCell ref="HXS6:HYB6"/>
    <mergeCell ref="HTM6:HTV6"/>
    <mergeCell ref="HTW6:HUF6"/>
    <mergeCell ref="HUG6:HUP6"/>
    <mergeCell ref="HUQ6:HUZ6"/>
    <mergeCell ref="HVA6:HVJ6"/>
    <mergeCell ref="HVK6:HVT6"/>
    <mergeCell ref="IFA6:IFJ6"/>
    <mergeCell ref="IFK6:IFT6"/>
    <mergeCell ref="IFU6:IGD6"/>
    <mergeCell ref="IGE6:IGN6"/>
    <mergeCell ref="IGO6:IGX6"/>
    <mergeCell ref="IGY6:IHH6"/>
    <mergeCell ref="ICS6:IDB6"/>
    <mergeCell ref="IDC6:IDL6"/>
    <mergeCell ref="IDM6:IDV6"/>
    <mergeCell ref="IDW6:IEF6"/>
    <mergeCell ref="IEG6:IEP6"/>
    <mergeCell ref="IEQ6:IEZ6"/>
    <mergeCell ref="IAK6:IAT6"/>
    <mergeCell ref="IAU6:IBD6"/>
    <mergeCell ref="IBE6:IBN6"/>
    <mergeCell ref="IBO6:IBX6"/>
    <mergeCell ref="IBY6:ICH6"/>
    <mergeCell ref="ICI6:ICR6"/>
    <mergeCell ref="ILY6:IMH6"/>
    <mergeCell ref="IMI6:IMR6"/>
    <mergeCell ref="IMS6:INB6"/>
    <mergeCell ref="INC6:INL6"/>
    <mergeCell ref="INM6:INV6"/>
    <mergeCell ref="INW6:IOF6"/>
    <mergeCell ref="IJQ6:IJZ6"/>
    <mergeCell ref="IKA6:IKJ6"/>
    <mergeCell ref="IKK6:IKT6"/>
    <mergeCell ref="IKU6:ILD6"/>
    <mergeCell ref="ILE6:ILN6"/>
    <mergeCell ref="ILO6:ILX6"/>
    <mergeCell ref="IHI6:IHR6"/>
    <mergeCell ref="IHS6:IIB6"/>
    <mergeCell ref="IIC6:IIL6"/>
    <mergeCell ref="IIM6:IIV6"/>
    <mergeCell ref="IIW6:IJF6"/>
    <mergeCell ref="IJG6:IJP6"/>
    <mergeCell ref="ISW6:ITF6"/>
    <mergeCell ref="ITG6:ITP6"/>
    <mergeCell ref="ITQ6:ITZ6"/>
    <mergeCell ref="IUA6:IUJ6"/>
    <mergeCell ref="IUK6:IUT6"/>
    <mergeCell ref="IUU6:IVD6"/>
    <mergeCell ref="IQO6:IQX6"/>
    <mergeCell ref="IQY6:IRH6"/>
    <mergeCell ref="IRI6:IRR6"/>
    <mergeCell ref="IRS6:ISB6"/>
    <mergeCell ref="ISC6:ISL6"/>
    <mergeCell ref="ISM6:ISV6"/>
    <mergeCell ref="IOG6:IOP6"/>
    <mergeCell ref="IOQ6:IOZ6"/>
    <mergeCell ref="IPA6:IPJ6"/>
    <mergeCell ref="IPK6:IPT6"/>
    <mergeCell ref="IPU6:IQD6"/>
    <mergeCell ref="IQE6:IQN6"/>
    <mergeCell ref="IZU6:JAD6"/>
    <mergeCell ref="JAE6:JAN6"/>
    <mergeCell ref="JAO6:JAX6"/>
    <mergeCell ref="JAY6:JBH6"/>
    <mergeCell ref="JBI6:JBR6"/>
    <mergeCell ref="JBS6:JCB6"/>
    <mergeCell ref="IXM6:IXV6"/>
    <mergeCell ref="IXW6:IYF6"/>
    <mergeCell ref="IYG6:IYP6"/>
    <mergeCell ref="IYQ6:IYZ6"/>
    <mergeCell ref="IZA6:IZJ6"/>
    <mergeCell ref="IZK6:IZT6"/>
    <mergeCell ref="IVE6:IVN6"/>
    <mergeCell ref="IVO6:IVX6"/>
    <mergeCell ref="IVY6:IWH6"/>
    <mergeCell ref="IWI6:IWR6"/>
    <mergeCell ref="IWS6:IXB6"/>
    <mergeCell ref="IXC6:IXL6"/>
    <mergeCell ref="JGS6:JHB6"/>
    <mergeCell ref="JHC6:JHL6"/>
    <mergeCell ref="JHM6:JHV6"/>
    <mergeCell ref="JHW6:JIF6"/>
    <mergeCell ref="JIG6:JIP6"/>
    <mergeCell ref="JIQ6:JIZ6"/>
    <mergeCell ref="JEK6:JET6"/>
    <mergeCell ref="JEU6:JFD6"/>
    <mergeCell ref="JFE6:JFN6"/>
    <mergeCell ref="JFO6:JFX6"/>
    <mergeCell ref="JFY6:JGH6"/>
    <mergeCell ref="JGI6:JGR6"/>
    <mergeCell ref="JCC6:JCL6"/>
    <mergeCell ref="JCM6:JCV6"/>
    <mergeCell ref="JCW6:JDF6"/>
    <mergeCell ref="JDG6:JDP6"/>
    <mergeCell ref="JDQ6:JDZ6"/>
    <mergeCell ref="JEA6:JEJ6"/>
    <mergeCell ref="JNQ6:JNZ6"/>
    <mergeCell ref="JOA6:JOJ6"/>
    <mergeCell ref="JOK6:JOT6"/>
    <mergeCell ref="JOU6:JPD6"/>
    <mergeCell ref="JPE6:JPN6"/>
    <mergeCell ref="JPO6:JPX6"/>
    <mergeCell ref="JLI6:JLR6"/>
    <mergeCell ref="JLS6:JMB6"/>
    <mergeCell ref="JMC6:JML6"/>
    <mergeCell ref="JMM6:JMV6"/>
    <mergeCell ref="JMW6:JNF6"/>
    <mergeCell ref="JNG6:JNP6"/>
    <mergeCell ref="JJA6:JJJ6"/>
    <mergeCell ref="JJK6:JJT6"/>
    <mergeCell ref="JJU6:JKD6"/>
    <mergeCell ref="JKE6:JKN6"/>
    <mergeCell ref="JKO6:JKX6"/>
    <mergeCell ref="JKY6:JLH6"/>
    <mergeCell ref="JUO6:JUX6"/>
    <mergeCell ref="JUY6:JVH6"/>
    <mergeCell ref="JVI6:JVR6"/>
    <mergeCell ref="JVS6:JWB6"/>
    <mergeCell ref="JWC6:JWL6"/>
    <mergeCell ref="JWM6:JWV6"/>
    <mergeCell ref="JSG6:JSP6"/>
    <mergeCell ref="JSQ6:JSZ6"/>
    <mergeCell ref="JTA6:JTJ6"/>
    <mergeCell ref="JTK6:JTT6"/>
    <mergeCell ref="JTU6:JUD6"/>
    <mergeCell ref="JUE6:JUN6"/>
    <mergeCell ref="JPY6:JQH6"/>
    <mergeCell ref="JQI6:JQR6"/>
    <mergeCell ref="JQS6:JRB6"/>
    <mergeCell ref="JRC6:JRL6"/>
    <mergeCell ref="JRM6:JRV6"/>
    <mergeCell ref="JRW6:JSF6"/>
    <mergeCell ref="KBM6:KBV6"/>
    <mergeCell ref="KBW6:KCF6"/>
    <mergeCell ref="KCG6:KCP6"/>
    <mergeCell ref="KCQ6:KCZ6"/>
    <mergeCell ref="KDA6:KDJ6"/>
    <mergeCell ref="KDK6:KDT6"/>
    <mergeCell ref="JZE6:JZN6"/>
    <mergeCell ref="JZO6:JZX6"/>
    <mergeCell ref="JZY6:KAH6"/>
    <mergeCell ref="KAI6:KAR6"/>
    <mergeCell ref="KAS6:KBB6"/>
    <mergeCell ref="KBC6:KBL6"/>
    <mergeCell ref="JWW6:JXF6"/>
    <mergeCell ref="JXG6:JXP6"/>
    <mergeCell ref="JXQ6:JXZ6"/>
    <mergeCell ref="JYA6:JYJ6"/>
    <mergeCell ref="JYK6:JYT6"/>
    <mergeCell ref="JYU6:JZD6"/>
    <mergeCell ref="KIK6:KIT6"/>
    <mergeCell ref="KIU6:KJD6"/>
    <mergeCell ref="KJE6:KJN6"/>
    <mergeCell ref="KJO6:KJX6"/>
    <mergeCell ref="KJY6:KKH6"/>
    <mergeCell ref="KKI6:KKR6"/>
    <mergeCell ref="KGC6:KGL6"/>
    <mergeCell ref="KGM6:KGV6"/>
    <mergeCell ref="KGW6:KHF6"/>
    <mergeCell ref="KHG6:KHP6"/>
    <mergeCell ref="KHQ6:KHZ6"/>
    <mergeCell ref="KIA6:KIJ6"/>
    <mergeCell ref="KDU6:KED6"/>
    <mergeCell ref="KEE6:KEN6"/>
    <mergeCell ref="KEO6:KEX6"/>
    <mergeCell ref="KEY6:KFH6"/>
    <mergeCell ref="KFI6:KFR6"/>
    <mergeCell ref="KFS6:KGB6"/>
    <mergeCell ref="KPI6:KPR6"/>
    <mergeCell ref="KPS6:KQB6"/>
    <mergeCell ref="KQC6:KQL6"/>
    <mergeCell ref="KQM6:KQV6"/>
    <mergeCell ref="KQW6:KRF6"/>
    <mergeCell ref="KRG6:KRP6"/>
    <mergeCell ref="KNA6:KNJ6"/>
    <mergeCell ref="KNK6:KNT6"/>
    <mergeCell ref="KNU6:KOD6"/>
    <mergeCell ref="KOE6:KON6"/>
    <mergeCell ref="KOO6:KOX6"/>
    <mergeCell ref="KOY6:KPH6"/>
    <mergeCell ref="KKS6:KLB6"/>
    <mergeCell ref="KLC6:KLL6"/>
    <mergeCell ref="KLM6:KLV6"/>
    <mergeCell ref="KLW6:KMF6"/>
    <mergeCell ref="KMG6:KMP6"/>
    <mergeCell ref="KMQ6:KMZ6"/>
    <mergeCell ref="KWG6:KWP6"/>
    <mergeCell ref="KWQ6:KWZ6"/>
    <mergeCell ref="KXA6:KXJ6"/>
    <mergeCell ref="KXK6:KXT6"/>
    <mergeCell ref="KXU6:KYD6"/>
    <mergeCell ref="KYE6:KYN6"/>
    <mergeCell ref="KTY6:KUH6"/>
    <mergeCell ref="KUI6:KUR6"/>
    <mergeCell ref="KUS6:KVB6"/>
    <mergeCell ref="KVC6:KVL6"/>
    <mergeCell ref="KVM6:KVV6"/>
    <mergeCell ref="KVW6:KWF6"/>
    <mergeCell ref="KRQ6:KRZ6"/>
    <mergeCell ref="KSA6:KSJ6"/>
    <mergeCell ref="KSK6:KST6"/>
    <mergeCell ref="KSU6:KTD6"/>
    <mergeCell ref="KTE6:KTN6"/>
    <mergeCell ref="KTO6:KTX6"/>
    <mergeCell ref="LDE6:LDN6"/>
    <mergeCell ref="LDO6:LDX6"/>
    <mergeCell ref="LDY6:LEH6"/>
    <mergeCell ref="LEI6:LER6"/>
    <mergeCell ref="LES6:LFB6"/>
    <mergeCell ref="LFC6:LFL6"/>
    <mergeCell ref="LAW6:LBF6"/>
    <mergeCell ref="LBG6:LBP6"/>
    <mergeCell ref="LBQ6:LBZ6"/>
    <mergeCell ref="LCA6:LCJ6"/>
    <mergeCell ref="LCK6:LCT6"/>
    <mergeCell ref="LCU6:LDD6"/>
    <mergeCell ref="KYO6:KYX6"/>
    <mergeCell ref="KYY6:KZH6"/>
    <mergeCell ref="KZI6:KZR6"/>
    <mergeCell ref="KZS6:LAB6"/>
    <mergeCell ref="LAC6:LAL6"/>
    <mergeCell ref="LAM6:LAV6"/>
    <mergeCell ref="LKC6:LKL6"/>
    <mergeCell ref="LKM6:LKV6"/>
    <mergeCell ref="LKW6:LLF6"/>
    <mergeCell ref="LLG6:LLP6"/>
    <mergeCell ref="LLQ6:LLZ6"/>
    <mergeCell ref="LMA6:LMJ6"/>
    <mergeCell ref="LHU6:LID6"/>
    <mergeCell ref="LIE6:LIN6"/>
    <mergeCell ref="LIO6:LIX6"/>
    <mergeCell ref="LIY6:LJH6"/>
    <mergeCell ref="LJI6:LJR6"/>
    <mergeCell ref="LJS6:LKB6"/>
    <mergeCell ref="LFM6:LFV6"/>
    <mergeCell ref="LFW6:LGF6"/>
    <mergeCell ref="LGG6:LGP6"/>
    <mergeCell ref="LGQ6:LGZ6"/>
    <mergeCell ref="LHA6:LHJ6"/>
    <mergeCell ref="LHK6:LHT6"/>
    <mergeCell ref="LRA6:LRJ6"/>
    <mergeCell ref="LRK6:LRT6"/>
    <mergeCell ref="LRU6:LSD6"/>
    <mergeCell ref="LSE6:LSN6"/>
    <mergeCell ref="LSO6:LSX6"/>
    <mergeCell ref="LSY6:LTH6"/>
    <mergeCell ref="LOS6:LPB6"/>
    <mergeCell ref="LPC6:LPL6"/>
    <mergeCell ref="LPM6:LPV6"/>
    <mergeCell ref="LPW6:LQF6"/>
    <mergeCell ref="LQG6:LQP6"/>
    <mergeCell ref="LQQ6:LQZ6"/>
    <mergeCell ref="LMK6:LMT6"/>
    <mergeCell ref="LMU6:LND6"/>
    <mergeCell ref="LNE6:LNN6"/>
    <mergeCell ref="LNO6:LNX6"/>
    <mergeCell ref="LNY6:LOH6"/>
    <mergeCell ref="LOI6:LOR6"/>
    <mergeCell ref="LXY6:LYH6"/>
    <mergeCell ref="LYI6:LYR6"/>
    <mergeCell ref="LYS6:LZB6"/>
    <mergeCell ref="LZC6:LZL6"/>
    <mergeCell ref="LZM6:LZV6"/>
    <mergeCell ref="LZW6:MAF6"/>
    <mergeCell ref="LVQ6:LVZ6"/>
    <mergeCell ref="LWA6:LWJ6"/>
    <mergeCell ref="LWK6:LWT6"/>
    <mergeCell ref="LWU6:LXD6"/>
    <mergeCell ref="LXE6:LXN6"/>
    <mergeCell ref="LXO6:LXX6"/>
    <mergeCell ref="LTI6:LTR6"/>
    <mergeCell ref="LTS6:LUB6"/>
    <mergeCell ref="LUC6:LUL6"/>
    <mergeCell ref="LUM6:LUV6"/>
    <mergeCell ref="LUW6:LVF6"/>
    <mergeCell ref="LVG6:LVP6"/>
    <mergeCell ref="MEW6:MFF6"/>
    <mergeCell ref="MFG6:MFP6"/>
    <mergeCell ref="MFQ6:MFZ6"/>
    <mergeCell ref="MGA6:MGJ6"/>
    <mergeCell ref="MGK6:MGT6"/>
    <mergeCell ref="MGU6:MHD6"/>
    <mergeCell ref="MCO6:MCX6"/>
    <mergeCell ref="MCY6:MDH6"/>
    <mergeCell ref="MDI6:MDR6"/>
    <mergeCell ref="MDS6:MEB6"/>
    <mergeCell ref="MEC6:MEL6"/>
    <mergeCell ref="MEM6:MEV6"/>
    <mergeCell ref="MAG6:MAP6"/>
    <mergeCell ref="MAQ6:MAZ6"/>
    <mergeCell ref="MBA6:MBJ6"/>
    <mergeCell ref="MBK6:MBT6"/>
    <mergeCell ref="MBU6:MCD6"/>
    <mergeCell ref="MCE6:MCN6"/>
    <mergeCell ref="MLU6:MMD6"/>
    <mergeCell ref="MME6:MMN6"/>
    <mergeCell ref="MMO6:MMX6"/>
    <mergeCell ref="MMY6:MNH6"/>
    <mergeCell ref="MNI6:MNR6"/>
    <mergeCell ref="MNS6:MOB6"/>
    <mergeCell ref="MJM6:MJV6"/>
    <mergeCell ref="MJW6:MKF6"/>
    <mergeCell ref="MKG6:MKP6"/>
    <mergeCell ref="MKQ6:MKZ6"/>
    <mergeCell ref="MLA6:MLJ6"/>
    <mergeCell ref="MLK6:MLT6"/>
    <mergeCell ref="MHE6:MHN6"/>
    <mergeCell ref="MHO6:MHX6"/>
    <mergeCell ref="MHY6:MIH6"/>
    <mergeCell ref="MII6:MIR6"/>
    <mergeCell ref="MIS6:MJB6"/>
    <mergeCell ref="MJC6:MJL6"/>
    <mergeCell ref="MSS6:MTB6"/>
    <mergeCell ref="MTC6:MTL6"/>
    <mergeCell ref="MTM6:MTV6"/>
    <mergeCell ref="MTW6:MUF6"/>
    <mergeCell ref="MUG6:MUP6"/>
    <mergeCell ref="MUQ6:MUZ6"/>
    <mergeCell ref="MQK6:MQT6"/>
    <mergeCell ref="MQU6:MRD6"/>
    <mergeCell ref="MRE6:MRN6"/>
    <mergeCell ref="MRO6:MRX6"/>
    <mergeCell ref="MRY6:MSH6"/>
    <mergeCell ref="MSI6:MSR6"/>
    <mergeCell ref="MOC6:MOL6"/>
    <mergeCell ref="MOM6:MOV6"/>
    <mergeCell ref="MOW6:MPF6"/>
    <mergeCell ref="MPG6:MPP6"/>
    <mergeCell ref="MPQ6:MPZ6"/>
    <mergeCell ref="MQA6:MQJ6"/>
    <mergeCell ref="MZQ6:MZZ6"/>
    <mergeCell ref="NAA6:NAJ6"/>
    <mergeCell ref="NAK6:NAT6"/>
    <mergeCell ref="NAU6:NBD6"/>
    <mergeCell ref="NBE6:NBN6"/>
    <mergeCell ref="NBO6:NBX6"/>
    <mergeCell ref="MXI6:MXR6"/>
    <mergeCell ref="MXS6:MYB6"/>
    <mergeCell ref="MYC6:MYL6"/>
    <mergeCell ref="MYM6:MYV6"/>
    <mergeCell ref="MYW6:MZF6"/>
    <mergeCell ref="MZG6:MZP6"/>
    <mergeCell ref="MVA6:MVJ6"/>
    <mergeCell ref="MVK6:MVT6"/>
    <mergeCell ref="MVU6:MWD6"/>
    <mergeCell ref="MWE6:MWN6"/>
    <mergeCell ref="MWO6:MWX6"/>
    <mergeCell ref="MWY6:MXH6"/>
    <mergeCell ref="NGO6:NGX6"/>
    <mergeCell ref="NGY6:NHH6"/>
    <mergeCell ref="NHI6:NHR6"/>
    <mergeCell ref="NHS6:NIB6"/>
    <mergeCell ref="NIC6:NIL6"/>
    <mergeCell ref="NIM6:NIV6"/>
    <mergeCell ref="NEG6:NEP6"/>
    <mergeCell ref="NEQ6:NEZ6"/>
    <mergeCell ref="NFA6:NFJ6"/>
    <mergeCell ref="NFK6:NFT6"/>
    <mergeCell ref="NFU6:NGD6"/>
    <mergeCell ref="NGE6:NGN6"/>
    <mergeCell ref="NBY6:NCH6"/>
    <mergeCell ref="NCI6:NCR6"/>
    <mergeCell ref="NCS6:NDB6"/>
    <mergeCell ref="NDC6:NDL6"/>
    <mergeCell ref="NDM6:NDV6"/>
    <mergeCell ref="NDW6:NEF6"/>
    <mergeCell ref="NNM6:NNV6"/>
    <mergeCell ref="NNW6:NOF6"/>
    <mergeCell ref="NOG6:NOP6"/>
    <mergeCell ref="NOQ6:NOZ6"/>
    <mergeCell ref="NPA6:NPJ6"/>
    <mergeCell ref="NPK6:NPT6"/>
    <mergeCell ref="NLE6:NLN6"/>
    <mergeCell ref="NLO6:NLX6"/>
    <mergeCell ref="NLY6:NMH6"/>
    <mergeCell ref="NMI6:NMR6"/>
    <mergeCell ref="NMS6:NNB6"/>
    <mergeCell ref="NNC6:NNL6"/>
    <mergeCell ref="NIW6:NJF6"/>
    <mergeCell ref="NJG6:NJP6"/>
    <mergeCell ref="NJQ6:NJZ6"/>
    <mergeCell ref="NKA6:NKJ6"/>
    <mergeCell ref="NKK6:NKT6"/>
    <mergeCell ref="NKU6:NLD6"/>
    <mergeCell ref="NUK6:NUT6"/>
    <mergeCell ref="NUU6:NVD6"/>
    <mergeCell ref="NVE6:NVN6"/>
    <mergeCell ref="NVO6:NVX6"/>
    <mergeCell ref="NVY6:NWH6"/>
    <mergeCell ref="NWI6:NWR6"/>
    <mergeCell ref="NSC6:NSL6"/>
    <mergeCell ref="NSM6:NSV6"/>
    <mergeCell ref="NSW6:NTF6"/>
    <mergeCell ref="NTG6:NTP6"/>
    <mergeCell ref="NTQ6:NTZ6"/>
    <mergeCell ref="NUA6:NUJ6"/>
    <mergeCell ref="NPU6:NQD6"/>
    <mergeCell ref="NQE6:NQN6"/>
    <mergeCell ref="NQO6:NQX6"/>
    <mergeCell ref="NQY6:NRH6"/>
    <mergeCell ref="NRI6:NRR6"/>
    <mergeCell ref="NRS6:NSB6"/>
    <mergeCell ref="OBI6:OBR6"/>
    <mergeCell ref="OBS6:OCB6"/>
    <mergeCell ref="OCC6:OCL6"/>
    <mergeCell ref="OCM6:OCV6"/>
    <mergeCell ref="OCW6:ODF6"/>
    <mergeCell ref="ODG6:ODP6"/>
    <mergeCell ref="NZA6:NZJ6"/>
    <mergeCell ref="NZK6:NZT6"/>
    <mergeCell ref="NZU6:OAD6"/>
    <mergeCell ref="OAE6:OAN6"/>
    <mergeCell ref="OAO6:OAX6"/>
    <mergeCell ref="OAY6:OBH6"/>
    <mergeCell ref="NWS6:NXB6"/>
    <mergeCell ref="NXC6:NXL6"/>
    <mergeCell ref="NXM6:NXV6"/>
    <mergeCell ref="NXW6:NYF6"/>
    <mergeCell ref="NYG6:NYP6"/>
    <mergeCell ref="NYQ6:NYZ6"/>
    <mergeCell ref="OIG6:OIP6"/>
    <mergeCell ref="OIQ6:OIZ6"/>
    <mergeCell ref="OJA6:OJJ6"/>
    <mergeCell ref="OJK6:OJT6"/>
    <mergeCell ref="OJU6:OKD6"/>
    <mergeCell ref="OKE6:OKN6"/>
    <mergeCell ref="OFY6:OGH6"/>
    <mergeCell ref="OGI6:OGR6"/>
    <mergeCell ref="OGS6:OHB6"/>
    <mergeCell ref="OHC6:OHL6"/>
    <mergeCell ref="OHM6:OHV6"/>
    <mergeCell ref="OHW6:OIF6"/>
    <mergeCell ref="ODQ6:ODZ6"/>
    <mergeCell ref="OEA6:OEJ6"/>
    <mergeCell ref="OEK6:OET6"/>
    <mergeCell ref="OEU6:OFD6"/>
    <mergeCell ref="OFE6:OFN6"/>
    <mergeCell ref="OFO6:OFX6"/>
    <mergeCell ref="OPE6:OPN6"/>
    <mergeCell ref="OPO6:OPX6"/>
    <mergeCell ref="OPY6:OQH6"/>
    <mergeCell ref="OQI6:OQR6"/>
    <mergeCell ref="OQS6:ORB6"/>
    <mergeCell ref="ORC6:ORL6"/>
    <mergeCell ref="OMW6:ONF6"/>
    <mergeCell ref="ONG6:ONP6"/>
    <mergeCell ref="ONQ6:ONZ6"/>
    <mergeCell ref="OOA6:OOJ6"/>
    <mergeCell ref="OOK6:OOT6"/>
    <mergeCell ref="OOU6:OPD6"/>
    <mergeCell ref="OKO6:OKX6"/>
    <mergeCell ref="OKY6:OLH6"/>
    <mergeCell ref="OLI6:OLR6"/>
    <mergeCell ref="OLS6:OMB6"/>
    <mergeCell ref="OMC6:OML6"/>
    <mergeCell ref="OMM6:OMV6"/>
    <mergeCell ref="OWC6:OWL6"/>
    <mergeCell ref="OWM6:OWV6"/>
    <mergeCell ref="OWW6:OXF6"/>
    <mergeCell ref="OXG6:OXP6"/>
    <mergeCell ref="OXQ6:OXZ6"/>
    <mergeCell ref="OYA6:OYJ6"/>
    <mergeCell ref="OTU6:OUD6"/>
    <mergeCell ref="OUE6:OUN6"/>
    <mergeCell ref="OUO6:OUX6"/>
    <mergeCell ref="OUY6:OVH6"/>
    <mergeCell ref="OVI6:OVR6"/>
    <mergeCell ref="OVS6:OWB6"/>
    <mergeCell ref="ORM6:ORV6"/>
    <mergeCell ref="ORW6:OSF6"/>
    <mergeCell ref="OSG6:OSP6"/>
    <mergeCell ref="OSQ6:OSZ6"/>
    <mergeCell ref="OTA6:OTJ6"/>
    <mergeCell ref="OTK6:OTT6"/>
    <mergeCell ref="PDA6:PDJ6"/>
    <mergeCell ref="PDK6:PDT6"/>
    <mergeCell ref="PDU6:PED6"/>
    <mergeCell ref="PEE6:PEN6"/>
    <mergeCell ref="PEO6:PEX6"/>
    <mergeCell ref="PEY6:PFH6"/>
    <mergeCell ref="PAS6:PBB6"/>
    <mergeCell ref="PBC6:PBL6"/>
    <mergeCell ref="PBM6:PBV6"/>
    <mergeCell ref="PBW6:PCF6"/>
    <mergeCell ref="PCG6:PCP6"/>
    <mergeCell ref="PCQ6:PCZ6"/>
    <mergeCell ref="OYK6:OYT6"/>
    <mergeCell ref="OYU6:OZD6"/>
    <mergeCell ref="OZE6:OZN6"/>
    <mergeCell ref="OZO6:OZX6"/>
    <mergeCell ref="OZY6:PAH6"/>
    <mergeCell ref="PAI6:PAR6"/>
    <mergeCell ref="PJY6:PKH6"/>
    <mergeCell ref="PKI6:PKR6"/>
    <mergeCell ref="PKS6:PLB6"/>
    <mergeCell ref="PLC6:PLL6"/>
    <mergeCell ref="PLM6:PLV6"/>
    <mergeCell ref="PLW6:PMF6"/>
    <mergeCell ref="PHQ6:PHZ6"/>
    <mergeCell ref="PIA6:PIJ6"/>
    <mergeCell ref="PIK6:PIT6"/>
    <mergeCell ref="PIU6:PJD6"/>
    <mergeCell ref="PJE6:PJN6"/>
    <mergeCell ref="PJO6:PJX6"/>
    <mergeCell ref="PFI6:PFR6"/>
    <mergeCell ref="PFS6:PGB6"/>
    <mergeCell ref="PGC6:PGL6"/>
    <mergeCell ref="PGM6:PGV6"/>
    <mergeCell ref="PGW6:PHF6"/>
    <mergeCell ref="PHG6:PHP6"/>
    <mergeCell ref="PQW6:PRF6"/>
    <mergeCell ref="PRG6:PRP6"/>
    <mergeCell ref="PRQ6:PRZ6"/>
    <mergeCell ref="PSA6:PSJ6"/>
    <mergeCell ref="PSK6:PST6"/>
    <mergeCell ref="PSU6:PTD6"/>
    <mergeCell ref="POO6:POX6"/>
    <mergeCell ref="POY6:PPH6"/>
    <mergeCell ref="PPI6:PPR6"/>
    <mergeCell ref="PPS6:PQB6"/>
    <mergeCell ref="PQC6:PQL6"/>
    <mergeCell ref="PQM6:PQV6"/>
    <mergeCell ref="PMG6:PMP6"/>
    <mergeCell ref="PMQ6:PMZ6"/>
    <mergeCell ref="PNA6:PNJ6"/>
    <mergeCell ref="PNK6:PNT6"/>
    <mergeCell ref="PNU6:POD6"/>
    <mergeCell ref="POE6:PON6"/>
    <mergeCell ref="PXU6:PYD6"/>
    <mergeCell ref="PYE6:PYN6"/>
    <mergeCell ref="PYO6:PYX6"/>
    <mergeCell ref="PYY6:PZH6"/>
    <mergeCell ref="PZI6:PZR6"/>
    <mergeCell ref="PZS6:QAB6"/>
    <mergeCell ref="PVM6:PVV6"/>
    <mergeCell ref="PVW6:PWF6"/>
    <mergeCell ref="PWG6:PWP6"/>
    <mergeCell ref="PWQ6:PWZ6"/>
    <mergeCell ref="PXA6:PXJ6"/>
    <mergeCell ref="PXK6:PXT6"/>
    <mergeCell ref="PTE6:PTN6"/>
    <mergeCell ref="PTO6:PTX6"/>
    <mergeCell ref="PTY6:PUH6"/>
    <mergeCell ref="PUI6:PUR6"/>
    <mergeCell ref="PUS6:PVB6"/>
    <mergeCell ref="PVC6:PVL6"/>
    <mergeCell ref="QES6:QFB6"/>
    <mergeCell ref="QFC6:QFL6"/>
    <mergeCell ref="QFM6:QFV6"/>
    <mergeCell ref="QFW6:QGF6"/>
    <mergeCell ref="QGG6:QGP6"/>
    <mergeCell ref="QGQ6:QGZ6"/>
    <mergeCell ref="QCK6:QCT6"/>
    <mergeCell ref="QCU6:QDD6"/>
    <mergeCell ref="QDE6:QDN6"/>
    <mergeCell ref="QDO6:QDX6"/>
    <mergeCell ref="QDY6:QEH6"/>
    <mergeCell ref="QEI6:QER6"/>
    <mergeCell ref="QAC6:QAL6"/>
    <mergeCell ref="QAM6:QAV6"/>
    <mergeCell ref="QAW6:QBF6"/>
    <mergeCell ref="QBG6:QBP6"/>
    <mergeCell ref="QBQ6:QBZ6"/>
    <mergeCell ref="QCA6:QCJ6"/>
    <mergeCell ref="QLQ6:QLZ6"/>
    <mergeCell ref="QMA6:QMJ6"/>
    <mergeCell ref="QMK6:QMT6"/>
    <mergeCell ref="QMU6:QND6"/>
    <mergeCell ref="QNE6:QNN6"/>
    <mergeCell ref="QNO6:QNX6"/>
    <mergeCell ref="QJI6:QJR6"/>
    <mergeCell ref="QJS6:QKB6"/>
    <mergeCell ref="QKC6:QKL6"/>
    <mergeCell ref="QKM6:QKV6"/>
    <mergeCell ref="QKW6:QLF6"/>
    <mergeCell ref="QLG6:QLP6"/>
    <mergeCell ref="QHA6:QHJ6"/>
    <mergeCell ref="QHK6:QHT6"/>
    <mergeCell ref="QHU6:QID6"/>
    <mergeCell ref="QIE6:QIN6"/>
    <mergeCell ref="QIO6:QIX6"/>
    <mergeCell ref="QIY6:QJH6"/>
    <mergeCell ref="QSO6:QSX6"/>
    <mergeCell ref="QSY6:QTH6"/>
    <mergeCell ref="QTI6:QTR6"/>
    <mergeCell ref="QTS6:QUB6"/>
    <mergeCell ref="QUC6:QUL6"/>
    <mergeCell ref="QUM6:QUV6"/>
    <mergeCell ref="QQG6:QQP6"/>
    <mergeCell ref="QQQ6:QQZ6"/>
    <mergeCell ref="QRA6:QRJ6"/>
    <mergeCell ref="QRK6:QRT6"/>
    <mergeCell ref="QRU6:QSD6"/>
    <mergeCell ref="QSE6:QSN6"/>
    <mergeCell ref="QNY6:QOH6"/>
    <mergeCell ref="QOI6:QOR6"/>
    <mergeCell ref="QOS6:QPB6"/>
    <mergeCell ref="QPC6:QPL6"/>
    <mergeCell ref="QPM6:QPV6"/>
    <mergeCell ref="QPW6:QQF6"/>
    <mergeCell ref="QZM6:QZV6"/>
    <mergeCell ref="QZW6:RAF6"/>
    <mergeCell ref="RAG6:RAP6"/>
    <mergeCell ref="RAQ6:RAZ6"/>
    <mergeCell ref="RBA6:RBJ6"/>
    <mergeCell ref="RBK6:RBT6"/>
    <mergeCell ref="QXE6:QXN6"/>
    <mergeCell ref="QXO6:QXX6"/>
    <mergeCell ref="QXY6:QYH6"/>
    <mergeCell ref="QYI6:QYR6"/>
    <mergeCell ref="QYS6:QZB6"/>
    <mergeCell ref="QZC6:QZL6"/>
    <mergeCell ref="QUW6:QVF6"/>
    <mergeCell ref="QVG6:QVP6"/>
    <mergeCell ref="QVQ6:QVZ6"/>
    <mergeCell ref="QWA6:QWJ6"/>
    <mergeCell ref="QWK6:QWT6"/>
    <mergeCell ref="QWU6:QXD6"/>
    <mergeCell ref="RGK6:RGT6"/>
    <mergeCell ref="RGU6:RHD6"/>
    <mergeCell ref="RHE6:RHN6"/>
    <mergeCell ref="RHO6:RHX6"/>
    <mergeCell ref="RHY6:RIH6"/>
    <mergeCell ref="RII6:RIR6"/>
    <mergeCell ref="REC6:REL6"/>
    <mergeCell ref="REM6:REV6"/>
    <mergeCell ref="REW6:RFF6"/>
    <mergeCell ref="RFG6:RFP6"/>
    <mergeCell ref="RFQ6:RFZ6"/>
    <mergeCell ref="RGA6:RGJ6"/>
    <mergeCell ref="RBU6:RCD6"/>
    <mergeCell ref="RCE6:RCN6"/>
    <mergeCell ref="RCO6:RCX6"/>
    <mergeCell ref="RCY6:RDH6"/>
    <mergeCell ref="RDI6:RDR6"/>
    <mergeCell ref="RDS6:REB6"/>
    <mergeCell ref="RNI6:RNR6"/>
    <mergeCell ref="RNS6:ROB6"/>
    <mergeCell ref="ROC6:ROL6"/>
    <mergeCell ref="ROM6:ROV6"/>
    <mergeCell ref="ROW6:RPF6"/>
    <mergeCell ref="RPG6:RPP6"/>
    <mergeCell ref="RLA6:RLJ6"/>
    <mergeCell ref="RLK6:RLT6"/>
    <mergeCell ref="RLU6:RMD6"/>
    <mergeCell ref="RME6:RMN6"/>
    <mergeCell ref="RMO6:RMX6"/>
    <mergeCell ref="RMY6:RNH6"/>
    <mergeCell ref="RIS6:RJB6"/>
    <mergeCell ref="RJC6:RJL6"/>
    <mergeCell ref="RJM6:RJV6"/>
    <mergeCell ref="RJW6:RKF6"/>
    <mergeCell ref="RKG6:RKP6"/>
    <mergeCell ref="RKQ6:RKZ6"/>
    <mergeCell ref="RUG6:RUP6"/>
    <mergeCell ref="RUQ6:RUZ6"/>
    <mergeCell ref="RVA6:RVJ6"/>
    <mergeCell ref="RVK6:RVT6"/>
    <mergeCell ref="RVU6:RWD6"/>
    <mergeCell ref="RWE6:RWN6"/>
    <mergeCell ref="RRY6:RSH6"/>
    <mergeCell ref="RSI6:RSR6"/>
    <mergeCell ref="RSS6:RTB6"/>
    <mergeCell ref="RTC6:RTL6"/>
    <mergeCell ref="RTM6:RTV6"/>
    <mergeCell ref="RTW6:RUF6"/>
    <mergeCell ref="RPQ6:RPZ6"/>
    <mergeCell ref="RQA6:RQJ6"/>
    <mergeCell ref="RQK6:RQT6"/>
    <mergeCell ref="RQU6:RRD6"/>
    <mergeCell ref="RRE6:RRN6"/>
    <mergeCell ref="RRO6:RRX6"/>
    <mergeCell ref="SBE6:SBN6"/>
    <mergeCell ref="SBO6:SBX6"/>
    <mergeCell ref="SBY6:SCH6"/>
    <mergeCell ref="SCI6:SCR6"/>
    <mergeCell ref="SCS6:SDB6"/>
    <mergeCell ref="SDC6:SDL6"/>
    <mergeCell ref="RYW6:RZF6"/>
    <mergeCell ref="RZG6:RZP6"/>
    <mergeCell ref="RZQ6:RZZ6"/>
    <mergeCell ref="SAA6:SAJ6"/>
    <mergeCell ref="SAK6:SAT6"/>
    <mergeCell ref="SAU6:SBD6"/>
    <mergeCell ref="RWO6:RWX6"/>
    <mergeCell ref="RWY6:RXH6"/>
    <mergeCell ref="RXI6:RXR6"/>
    <mergeCell ref="RXS6:RYB6"/>
    <mergeCell ref="RYC6:RYL6"/>
    <mergeCell ref="RYM6:RYV6"/>
    <mergeCell ref="SIC6:SIL6"/>
    <mergeCell ref="SIM6:SIV6"/>
    <mergeCell ref="SIW6:SJF6"/>
    <mergeCell ref="SJG6:SJP6"/>
    <mergeCell ref="SJQ6:SJZ6"/>
    <mergeCell ref="SKA6:SKJ6"/>
    <mergeCell ref="SFU6:SGD6"/>
    <mergeCell ref="SGE6:SGN6"/>
    <mergeCell ref="SGO6:SGX6"/>
    <mergeCell ref="SGY6:SHH6"/>
    <mergeCell ref="SHI6:SHR6"/>
    <mergeCell ref="SHS6:SIB6"/>
    <mergeCell ref="SDM6:SDV6"/>
    <mergeCell ref="SDW6:SEF6"/>
    <mergeCell ref="SEG6:SEP6"/>
    <mergeCell ref="SEQ6:SEZ6"/>
    <mergeCell ref="SFA6:SFJ6"/>
    <mergeCell ref="SFK6:SFT6"/>
    <mergeCell ref="SPA6:SPJ6"/>
    <mergeCell ref="SPK6:SPT6"/>
    <mergeCell ref="SPU6:SQD6"/>
    <mergeCell ref="SQE6:SQN6"/>
    <mergeCell ref="SQO6:SQX6"/>
    <mergeCell ref="SQY6:SRH6"/>
    <mergeCell ref="SMS6:SNB6"/>
    <mergeCell ref="SNC6:SNL6"/>
    <mergeCell ref="SNM6:SNV6"/>
    <mergeCell ref="SNW6:SOF6"/>
    <mergeCell ref="SOG6:SOP6"/>
    <mergeCell ref="SOQ6:SOZ6"/>
    <mergeCell ref="SKK6:SKT6"/>
    <mergeCell ref="SKU6:SLD6"/>
    <mergeCell ref="SLE6:SLN6"/>
    <mergeCell ref="SLO6:SLX6"/>
    <mergeCell ref="SLY6:SMH6"/>
    <mergeCell ref="SMI6:SMR6"/>
    <mergeCell ref="SVY6:SWH6"/>
    <mergeCell ref="SWI6:SWR6"/>
    <mergeCell ref="SWS6:SXB6"/>
    <mergeCell ref="SXC6:SXL6"/>
    <mergeCell ref="SXM6:SXV6"/>
    <mergeCell ref="SXW6:SYF6"/>
    <mergeCell ref="STQ6:STZ6"/>
    <mergeCell ref="SUA6:SUJ6"/>
    <mergeCell ref="SUK6:SUT6"/>
    <mergeCell ref="SUU6:SVD6"/>
    <mergeCell ref="SVE6:SVN6"/>
    <mergeCell ref="SVO6:SVX6"/>
    <mergeCell ref="SRI6:SRR6"/>
    <mergeCell ref="SRS6:SSB6"/>
    <mergeCell ref="SSC6:SSL6"/>
    <mergeCell ref="SSM6:SSV6"/>
    <mergeCell ref="SSW6:STF6"/>
    <mergeCell ref="STG6:STP6"/>
    <mergeCell ref="TCW6:TDF6"/>
    <mergeCell ref="TDG6:TDP6"/>
    <mergeCell ref="TDQ6:TDZ6"/>
    <mergeCell ref="TEA6:TEJ6"/>
    <mergeCell ref="TEK6:TET6"/>
    <mergeCell ref="TEU6:TFD6"/>
    <mergeCell ref="TAO6:TAX6"/>
    <mergeCell ref="TAY6:TBH6"/>
    <mergeCell ref="TBI6:TBR6"/>
    <mergeCell ref="TBS6:TCB6"/>
    <mergeCell ref="TCC6:TCL6"/>
    <mergeCell ref="TCM6:TCV6"/>
    <mergeCell ref="SYG6:SYP6"/>
    <mergeCell ref="SYQ6:SYZ6"/>
    <mergeCell ref="SZA6:SZJ6"/>
    <mergeCell ref="SZK6:SZT6"/>
    <mergeCell ref="SZU6:TAD6"/>
    <mergeCell ref="TAE6:TAN6"/>
    <mergeCell ref="TJU6:TKD6"/>
    <mergeCell ref="TKE6:TKN6"/>
    <mergeCell ref="TKO6:TKX6"/>
    <mergeCell ref="TKY6:TLH6"/>
    <mergeCell ref="TLI6:TLR6"/>
    <mergeCell ref="TLS6:TMB6"/>
    <mergeCell ref="THM6:THV6"/>
    <mergeCell ref="THW6:TIF6"/>
    <mergeCell ref="TIG6:TIP6"/>
    <mergeCell ref="TIQ6:TIZ6"/>
    <mergeCell ref="TJA6:TJJ6"/>
    <mergeCell ref="TJK6:TJT6"/>
    <mergeCell ref="TFE6:TFN6"/>
    <mergeCell ref="TFO6:TFX6"/>
    <mergeCell ref="TFY6:TGH6"/>
    <mergeCell ref="TGI6:TGR6"/>
    <mergeCell ref="TGS6:THB6"/>
    <mergeCell ref="THC6:THL6"/>
    <mergeCell ref="TQS6:TRB6"/>
    <mergeCell ref="TRC6:TRL6"/>
    <mergeCell ref="TRM6:TRV6"/>
    <mergeCell ref="TRW6:TSF6"/>
    <mergeCell ref="TSG6:TSP6"/>
    <mergeCell ref="TSQ6:TSZ6"/>
    <mergeCell ref="TOK6:TOT6"/>
    <mergeCell ref="TOU6:TPD6"/>
    <mergeCell ref="TPE6:TPN6"/>
    <mergeCell ref="TPO6:TPX6"/>
    <mergeCell ref="TPY6:TQH6"/>
    <mergeCell ref="TQI6:TQR6"/>
    <mergeCell ref="TMC6:TML6"/>
    <mergeCell ref="TMM6:TMV6"/>
    <mergeCell ref="TMW6:TNF6"/>
    <mergeCell ref="TNG6:TNP6"/>
    <mergeCell ref="TNQ6:TNZ6"/>
    <mergeCell ref="TOA6:TOJ6"/>
    <mergeCell ref="TXQ6:TXZ6"/>
    <mergeCell ref="TYA6:TYJ6"/>
    <mergeCell ref="TYK6:TYT6"/>
    <mergeCell ref="TYU6:TZD6"/>
    <mergeCell ref="TZE6:TZN6"/>
    <mergeCell ref="TZO6:TZX6"/>
    <mergeCell ref="TVI6:TVR6"/>
    <mergeCell ref="TVS6:TWB6"/>
    <mergeCell ref="TWC6:TWL6"/>
    <mergeCell ref="TWM6:TWV6"/>
    <mergeCell ref="TWW6:TXF6"/>
    <mergeCell ref="TXG6:TXP6"/>
    <mergeCell ref="TTA6:TTJ6"/>
    <mergeCell ref="TTK6:TTT6"/>
    <mergeCell ref="TTU6:TUD6"/>
    <mergeCell ref="TUE6:TUN6"/>
    <mergeCell ref="TUO6:TUX6"/>
    <mergeCell ref="TUY6:TVH6"/>
    <mergeCell ref="UEO6:UEX6"/>
    <mergeCell ref="UEY6:UFH6"/>
    <mergeCell ref="UFI6:UFR6"/>
    <mergeCell ref="UFS6:UGB6"/>
    <mergeCell ref="UGC6:UGL6"/>
    <mergeCell ref="UGM6:UGV6"/>
    <mergeCell ref="UCG6:UCP6"/>
    <mergeCell ref="UCQ6:UCZ6"/>
    <mergeCell ref="UDA6:UDJ6"/>
    <mergeCell ref="UDK6:UDT6"/>
    <mergeCell ref="UDU6:UED6"/>
    <mergeCell ref="UEE6:UEN6"/>
    <mergeCell ref="TZY6:UAH6"/>
    <mergeCell ref="UAI6:UAR6"/>
    <mergeCell ref="UAS6:UBB6"/>
    <mergeCell ref="UBC6:UBL6"/>
    <mergeCell ref="UBM6:UBV6"/>
    <mergeCell ref="UBW6:UCF6"/>
    <mergeCell ref="ULM6:ULV6"/>
    <mergeCell ref="ULW6:UMF6"/>
    <mergeCell ref="UMG6:UMP6"/>
    <mergeCell ref="UMQ6:UMZ6"/>
    <mergeCell ref="UNA6:UNJ6"/>
    <mergeCell ref="UNK6:UNT6"/>
    <mergeCell ref="UJE6:UJN6"/>
    <mergeCell ref="UJO6:UJX6"/>
    <mergeCell ref="UJY6:UKH6"/>
    <mergeCell ref="UKI6:UKR6"/>
    <mergeCell ref="UKS6:ULB6"/>
    <mergeCell ref="ULC6:ULL6"/>
    <mergeCell ref="UGW6:UHF6"/>
    <mergeCell ref="UHG6:UHP6"/>
    <mergeCell ref="UHQ6:UHZ6"/>
    <mergeCell ref="UIA6:UIJ6"/>
    <mergeCell ref="UIK6:UIT6"/>
    <mergeCell ref="UIU6:UJD6"/>
    <mergeCell ref="USK6:UST6"/>
    <mergeCell ref="USU6:UTD6"/>
    <mergeCell ref="UTE6:UTN6"/>
    <mergeCell ref="UTO6:UTX6"/>
    <mergeCell ref="UTY6:UUH6"/>
    <mergeCell ref="UUI6:UUR6"/>
    <mergeCell ref="UQC6:UQL6"/>
    <mergeCell ref="UQM6:UQV6"/>
    <mergeCell ref="UQW6:URF6"/>
    <mergeCell ref="URG6:URP6"/>
    <mergeCell ref="URQ6:URZ6"/>
    <mergeCell ref="USA6:USJ6"/>
    <mergeCell ref="UNU6:UOD6"/>
    <mergeCell ref="UOE6:UON6"/>
    <mergeCell ref="UOO6:UOX6"/>
    <mergeCell ref="UOY6:UPH6"/>
    <mergeCell ref="UPI6:UPR6"/>
    <mergeCell ref="UPS6:UQB6"/>
    <mergeCell ref="UZI6:UZR6"/>
    <mergeCell ref="UZS6:VAB6"/>
    <mergeCell ref="VAC6:VAL6"/>
    <mergeCell ref="VAM6:VAV6"/>
    <mergeCell ref="VAW6:VBF6"/>
    <mergeCell ref="VBG6:VBP6"/>
    <mergeCell ref="UXA6:UXJ6"/>
    <mergeCell ref="UXK6:UXT6"/>
    <mergeCell ref="UXU6:UYD6"/>
    <mergeCell ref="UYE6:UYN6"/>
    <mergeCell ref="UYO6:UYX6"/>
    <mergeCell ref="UYY6:UZH6"/>
    <mergeCell ref="UUS6:UVB6"/>
    <mergeCell ref="UVC6:UVL6"/>
    <mergeCell ref="UVM6:UVV6"/>
    <mergeCell ref="UVW6:UWF6"/>
    <mergeCell ref="UWG6:UWP6"/>
    <mergeCell ref="UWQ6:UWZ6"/>
    <mergeCell ref="VGG6:VGP6"/>
    <mergeCell ref="VGQ6:VGZ6"/>
    <mergeCell ref="VHA6:VHJ6"/>
    <mergeCell ref="VHK6:VHT6"/>
    <mergeCell ref="VHU6:VID6"/>
    <mergeCell ref="VIE6:VIN6"/>
    <mergeCell ref="VDY6:VEH6"/>
    <mergeCell ref="VEI6:VER6"/>
    <mergeCell ref="VES6:VFB6"/>
    <mergeCell ref="VFC6:VFL6"/>
    <mergeCell ref="VFM6:VFV6"/>
    <mergeCell ref="VFW6:VGF6"/>
    <mergeCell ref="VBQ6:VBZ6"/>
    <mergeCell ref="VCA6:VCJ6"/>
    <mergeCell ref="VCK6:VCT6"/>
    <mergeCell ref="VCU6:VDD6"/>
    <mergeCell ref="VDE6:VDN6"/>
    <mergeCell ref="VDO6:VDX6"/>
    <mergeCell ref="VNE6:VNN6"/>
    <mergeCell ref="VNO6:VNX6"/>
    <mergeCell ref="VNY6:VOH6"/>
    <mergeCell ref="VOI6:VOR6"/>
    <mergeCell ref="VOS6:VPB6"/>
    <mergeCell ref="VPC6:VPL6"/>
    <mergeCell ref="VKW6:VLF6"/>
    <mergeCell ref="VLG6:VLP6"/>
    <mergeCell ref="VLQ6:VLZ6"/>
    <mergeCell ref="VMA6:VMJ6"/>
    <mergeCell ref="VMK6:VMT6"/>
    <mergeCell ref="VMU6:VND6"/>
    <mergeCell ref="VIO6:VIX6"/>
    <mergeCell ref="VIY6:VJH6"/>
    <mergeCell ref="VJI6:VJR6"/>
    <mergeCell ref="VJS6:VKB6"/>
    <mergeCell ref="VKC6:VKL6"/>
    <mergeCell ref="VKM6:VKV6"/>
    <mergeCell ref="VUC6:VUL6"/>
    <mergeCell ref="VUM6:VUV6"/>
    <mergeCell ref="VUW6:VVF6"/>
    <mergeCell ref="VVG6:VVP6"/>
    <mergeCell ref="VVQ6:VVZ6"/>
    <mergeCell ref="VWA6:VWJ6"/>
    <mergeCell ref="VRU6:VSD6"/>
    <mergeCell ref="VSE6:VSN6"/>
    <mergeCell ref="VSO6:VSX6"/>
    <mergeCell ref="VSY6:VTH6"/>
    <mergeCell ref="VTI6:VTR6"/>
    <mergeCell ref="VTS6:VUB6"/>
    <mergeCell ref="VPM6:VPV6"/>
    <mergeCell ref="VPW6:VQF6"/>
    <mergeCell ref="VQG6:VQP6"/>
    <mergeCell ref="VQQ6:VQZ6"/>
    <mergeCell ref="VRA6:VRJ6"/>
    <mergeCell ref="VRK6:VRT6"/>
    <mergeCell ref="WBA6:WBJ6"/>
    <mergeCell ref="WBK6:WBT6"/>
    <mergeCell ref="WBU6:WCD6"/>
    <mergeCell ref="WCE6:WCN6"/>
    <mergeCell ref="WCO6:WCX6"/>
    <mergeCell ref="WCY6:WDH6"/>
    <mergeCell ref="VYS6:VZB6"/>
    <mergeCell ref="VZC6:VZL6"/>
    <mergeCell ref="VZM6:VZV6"/>
    <mergeCell ref="VZW6:WAF6"/>
    <mergeCell ref="WAG6:WAP6"/>
    <mergeCell ref="WAQ6:WAZ6"/>
    <mergeCell ref="VWK6:VWT6"/>
    <mergeCell ref="VWU6:VXD6"/>
    <mergeCell ref="VXE6:VXN6"/>
    <mergeCell ref="VXO6:VXX6"/>
    <mergeCell ref="VXY6:VYH6"/>
    <mergeCell ref="VYI6:VYR6"/>
    <mergeCell ref="WHY6:WIH6"/>
    <mergeCell ref="WII6:WIR6"/>
    <mergeCell ref="WIS6:WJB6"/>
    <mergeCell ref="WJC6:WJL6"/>
    <mergeCell ref="WJM6:WJV6"/>
    <mergeCell ref="WJW6:WKF6"/>
    <mergeCell ref="WFQ6:WFZ6"/>
    <mergeCell ref="WGA6:WGJ6"/>
    <mergeCell ref="WGK6:WGT6"/>
    <mergeCell ref="WGU6:WHD6"/>
    <mergeCell ref="WHE6:WHN6"/>
    <mergeCell ref="WHO6:WHX6"/>
    <mergeCell ref="WDI6:WDR6"/>
    <mergeCell ref="WDS6:WEB6"/>
    <mergeCell ref="WEC6:WEL6"/>
    <mergeCell ref="WEM6:WEV6"/>
    <mergeCell ref="WEW6:WFF6"/>
    <mergeCell ref="WFG6:WFP6"/>
    <mergeCell ref="WOW6:WPF6"/>
    <mergeCell ref="WPG6:WPP6"/>
    <mergeCell ref="WPQ6:WPZ6"/>
    <mergeCell ref="WQA6:WQJ6"/>
    <mergeCell ref="WQK6:WQT6"/>
    <mergeCell ref="WQU6:WRD6"/>
    <mergeCell ref="WMO6:WMX6"/>
    <mergeCell ref="WMY6:WNH6"/>
    <mergeCell ref="WNI6:WNR6"/>
    <mergeCell ref="WNS6:WOB6"/>
    <mergeCell ref="WOC6:WOL6"/>
    <mergeCell ref="WOM6:WOV6"/>
    <mergeCell ref="WKG6:WKP6"/>
    <mergeCell ref="WKQ6:WKZ6"/>
    <mergeCell ref="WLA6:WLJ6"/>
    <mergeCell ref="WLK6:WLT6"/>
    <mergeCell ref="WLU6:WMD6"/>
    <mergeCell ref="WME6:WMN6"/>
    <mergeCell ref="WZQ6:WZZ6"/>
    <mergeCell ref="XAA6:XAJ6"/>
    <mergeCell ref="WVU6:WWD6"/>
    <mergeCell ref="WWE6:WWN6"/>
    <mergeCell ref="WWO6:WWX6"/>
    <mergeCell ref="WWY6:WXH6"/>
    <mergeCell ref="WXI6:WXR6"/>
    <mergeCell ref="WXS6:WYB6"/>
    <mergeCell ref="WTM6:WTV6"/>
    <mergeCell ref="WTW6:WUF6"/>
    <mergeCell ref="WUG6:WUP6"/>
    <mergeCell ref="WUQ6:WUZ6"/>
    <mergeCell ref="WVA6:WVJ6"/>
    <mergeCell ref="WVK6:WVT6"/>
    <mergeCell ref="WRE6:WRN6"/>
    <mergeCell ref="WRO6:WRX6"/>
    <mergeCell ref="WRY6:WSH6"/>
    <mergeCell ref="WSI6:WSR6"/>
    <mergeCell ref="WSS6:WTB6"/>
    <mergeCell ref="WTC6:WTL6"/>
    <mergeCell ref="CM7:CV7"/>
    <mergeCell ref="CW7:DF7"/>
    <mergeCell ref="DG7:DP7"/>
    <mergeCell ref="DQ7:DZ7"/>
    <mergeCell ref="EA7:EJ7"/>
    <mergeCell ref="EK7:ET7"/>
    <mergeCell ref="XFA6:XFD6"/>
    <mergeCell ref="A7:J7"/>
    <mergeCell ref="K7:T7"/>
    <mergeCell ref="U7:AD7"/>
    <mergeCell ref="AE7:AN7"/>
    <mergeCell ref="AO7:AX7"/>
    <mergeCell ref="AY7:BH7"/>
    <mergeCell ref="BI7:BR7"/>
    <mergeCell ref="BS7:CB7"/>
    <mergeCell ref="CC7:CL7"/>
    <mergeCell ref="XCS6:XDB6"/>
    <mergeCell ref="XDC6:XDL6"/>
    <mergeCell ref="XDM6:XDV6"/>
    <mergeCell ref="XDW6:XEF6"/>
    <mergeCell ref="XEG6:XEP6"/>
    <mergeCell ref="XEQ6:XEZ6"/>
    <mergeCell ref="XAK6:XAT6"/>
    <mergeCell ref="XAU6:XBD6"/>
    <mergeCell ref="XBE6:XBN6"/>
    <mergeCell ref="XBO6:XBX6"/>
    <mergeCell ref="XBY6:XCH6"/>
    <mergeCell ref="XCI6:XCR6"/>
    <mergeCell ref="WYC6:WYL6"/>
    <mergeCell ref="WYM6:WYV6"/>
    <mergeCell ref="WYW6:WZF6"/>
    <mergeCell ref="WZG6:WZP6"/>
    <mergeCell ref="JK7:JT7"/>
    <mergeCell ref="JU7:KD7"/>
    <mergeCell ref="KE7:KN7"/>
    <mergeCell ref="KO7:KX7"/>
    <mergeCell ref="KY7:LH7"/>
    <mergeCell ref="LI7:LR7"/>
    <mergeCell ref="HC7:HL7"/>
    <mergeCell ref="HM7:HV7"/>
    <mergeCell ref="HW7:IF7"/>
    <mergeCell ref="IG7:IP7"/>
    <mergeCell ref="IQ7:IZ7"/>
    <mergeCell ref="JA7:JJ7"/>
    <mergeCell ref="EU7:FD7"/>
    <mergeCell ref="FE7:FN7"/>
    <mergeCell ref="FO7:FX7"/>
    <mergeCell ref="FY7:GH7"/>
    <mergeCell ref="GI7:GR7"/>
    <mergeCell ref="GS7:HB7"/>
    <mergeCell ref="QI7:QR7"/>
    <mergeCell ref="QS7:RB7"/>
    <mergeCell ref="RC7:RL7"/>
    <mergeCell ref="RM7:RV7"/>
    <mergeCell ref="RW7:SF7"/>
    <mergeCell ref="SG7:SP7"/>
    <mergeCell ref="OA7:OJ7"/>
    <mergeCell ref="OK7:OT7"/>
    <mergeCell ref="OU7:PD7"/>
    <mergeCell ref="PE7:PN7"/>
    <mergeCell ref="PO7:PX7"/>
    <mergeCell ref="PY7:QH7"/>
    <mergeCell ref="LS7:MB7"/>
    <mergeCell ref="MC7:ML7"/>
    <mergeCell ref="MM7:MV7"/>
    <mergeCell ref="MW7:NF7"/>
    <mergeCell ref="NG7:NP7"/>
    <mergeCell ref="NQ7:NZ7"/>
    <mergeCell ref="XG7:XP7"/>
    <mergeCell ref="XQ7:XZ7"/>
    <mergeCell ref="YA7:YJ7"/>
    <mergeCell ref="YK7:YT7"/>
    <mergeCell ref="YU7:ZD7"/>
    <mergeCell ref="ZE7:ZN7"/>
    <mergeCell ref="UY7:VH7"/>
    <mergeCell ref="VI7:VR7"/>
    <mergeCell ref="VS7:WB7"/>
    <mergeCell ref="WC7:WL7"/>
    <mergeCell ref="WM7:WV7"/>
    <mergeCell ref="WW7:XF7"/>
    <mergeCell ref="SQ7:SZ7"/>
    <mergeCell ref="TA7:TJ7"/>
    <mergeCell ref="TK7:TT7"/>
    <mergeCell ref="TU7:UD7"/>
    <mergeCell ref="UE7:UN7"/>
    <mergeCell ref="UO7:UX7"/>
    <mergeCell ref="AEE7:AEN7"/>
    <mergeCell ref="AEO7:AEX7"/>
    <mergeCell ref="AEY7:AFH7"/>
    <mergeCell ref="AFI7:AFR7"/>
    <mergeCell ref="AFS7:AGB7"/>
    <mergeCell ref="AGC7:AGL7"/>
    <mergeCell ref="ABW7:ACF7"/>
    <mergeCell ref="ACG7:ACP7"/>
    <mergeCell ref="ACQ7:ACZ7"/>
    <mergeCell ref="ADA7:ADJ7"/>
    <mergeCell ref="ADK7:ADT7"/>
    <mergeCell ref="ADU7:AED7"/>
    <mergeCell ref="ZO7:ZX7"/>
    <mergeCell ref="ZY7:AAH7"/>
    <mergeCell ref="AAI7:AAR7"/>
    <mergeCell ref="AAS7:ABB7"/>
    <mergeCell ref="ABC7:ABL7"/>
    <mergeCell ref="ABM7:ABV7"/>
    <mergeCell ref="ALC7:ALL7"/>
    <mergeCell ref="ALM7:ALV7"/>
    <mergeCell ref="ALW7:AMF7"/>
    <mergeCell ref="AMG7:AMP7"/>
    <mergeCell ref="AMQ7:AMZ7"/>
    <mergeCell ref="ANA7:ANJ7"/>
    <mergeCell ref="AIU7:AJD7"/>
    <mergeCell ref="AJE7:AJN7"/>
    <mergeCell ref="AJO7:AJX7"/>
    <mergeCell ref="AJY7:AKH7"/>
    <mergeCell ref="AKI7:AKR7"/>
    <mergeCell ref="AKS7:ALB7"/>
    <mergeCell ref="AGM7:AGV7"/>
    <mergeCell ref="AGW7:AHF7"/>
    <mergeCell ref="AHG7:AHP7"/>
    <mergeCell ref="AHQ7:AHZ7"/>
    <mergeCell ref="AIA7:AIJ7"/>
    <mergeCell ref="AIK7:AIT7"/>
    <mergeCell ref="ASA7:ASJ7"/>
    <mergeCell ref="ASK7:AST7"/>
    <mergeCell ref="ASU7:ATD7"/>
    <mergeCell ref="ATE7:ATN7"/>
    <mergeCell ref="ATO7:ATX7"/>
    <mergeCell ref="ATY7:AUH7"/>
    <mergeCell ref="APS7:AQB7"/>
    <mergeCell ref="AQC7:AQL7"/>
    <mergeCell ref="AQM7:AQV7"/>
    <mergeCell ref="AQW7:ARF7"/>
    <mergeCell ref="ARG7:ARP7"/>
    <mergeCell ref="ARQ7:ARZ7"/>
    <mergeCell ref="ANK7:ANT7"/>
    <mergeCell ref="ANU7:AOD7"/>
    <mergeCell ref="AOE7:AON7"/>
    <mergeCell ref="AOO7:AOX7"/>
    <mergeCell ref="AOY7:APH7"/>
    <mergeCell ref="API7:APR7"/>
    <mergeCell ref="AYY7:AZH7"/>
    <mergeCell ref="AZI7:AZR7"/>
    <mergeCell ref="AZS7:BAB7"/>
    <mergeCell ref="BAC7:BAL7"/>
    <mergeCell ref="BAM7:BAV7"/>
    <mergeCell ref="BAW7:BBF7"/>
    <mergeCell ref="AWQ7:AWZ7"/>
    <mergeCell ref="AXA7:AXJ7"/>
    <mergeCell ref="AXK7:AXT7"/>
    <mergeCell ref="AXU7:AYD7"/>
    <mergeCell ref="AYE7:AYN7"/>
    <mergeCell ref="AYO7:AYX7"/>
    <mergeCell ref="AUI7:AUR7"/>
    <mergeCell ref="AUS7:AVB7"/>
    <mergeCell ref="AVC7:AVL7"/>
    <mergeCell ref="AVM7:AVV7"/>
    <mergeCell ref="AVW7:AWF7"/>
    <mergeCell ref="AWG7:AWP7"/>
    <mergeCell ref="BFW7:BGF7"/>
    <mergeCell ref="BGG7:BGP7"/>
    <mergeCell ref="BGQ7:BGZ7"/>
    <mergeCell ref="BHA7:BHJ7"/>
    <mergeCell ref="BHK7:BHT7"/>
    <mergeCell ref="BHU7:BID7"/>
    <mergeCell ref="BDO7:BDX7"/>
    <mergeCell ref="BDY7:BEH7"/>
    <mergeCell ref="BEI7:BER7"/>
    <mergeCell ref="BES7:BFB7"/>
    <mergeCell ref="BFC7:BFL7"/>
    <mergeCell ref="BFM7:BFV7"/>
    <mergeCell ref="BBG7:BBP7"/>
    <mergeCell ref="BBQ7:BBZ7"/>
    <mergeCell ref="BCA7:BCJ7"/>
    <mergeCell ref="BCK7:BCT7"/>
    <mergeCell ref="BCU7:BDD7"/>
    <mergeCell ref="BDE7:BDN7"/>
    <mergeCell ref="BMU7:BND7"/>
    <mergeCell ref="BNE7:BNN7"/>
    <mergeCell ref="BNO7:BNX7"/>
    <mergeCell ref="BNY7:BOH7"/>
    <mergeCell ref="BOI7:BOR7"/>
    <mergeCell ref="BOS7:BPB7"/>
    <mergeCell ref="BKM7:BKV7"/>
    <mergeCell ref="BKW7:BLF7"/>
    <mergeCell ref="BLG7:BLP7"/>
    <mergeCell ref="BLQ7:BLZ7"/>
    <mergeCell ref="BMA7:BMJ7"/>
    <mergeCell ref="BMK7:BMT7"/>
    <mergeCell ref="BIE7:BIN7"/>
    <mergeCell ref="BIO7:BIX7"/>
    <mergeCell ref="BIY7:BJH7"/>
    <mergeCell ref="BJI7:BJR7"/>
    <mergeCell ref="BJS7:BKB7"/>
    <mergeCell ref="BKC7:BKL7"/>
    <mergeCell ref="BTS7:BUB7"/>
    <mergeCell ref="BUC7:BUL7"/>
    <mergeCell ref="BUM7:BUV7"/>
    <mergeCell ref="BUW7:BVF7"/>
    <mergeCell ref="BVG7:BVP7"/>
    <mergeCell ref="BVQ7:BVZ7"/>
    <mergeCell ref="BRK7:BRT7"/>
    <mergeCell ref="BRU7:BSD7"/>
    <mergeCell ref="BSE7:BSN7"/>
    <mergeCell ref="BSO7:BSX7"/>
    <mergeCell ref="BSY7:BTH7"/>
    <mergeCell ref="BTI7:BTR7"/>
    <mergeCell ref="BPC7:BPL7"/>
    <mergeCell ref="BPM7:BPV7"/>
    <mergeCell ref="BPW7:BQF7"/>
    <mergeCell ref="BQG7:BQP7"/>
    <mergeCell ref="BQQ7:BQZ7"/>
    <mergeCell ref="BRA7:BRJ7"/>
    <mergeCell ref="CAQ7:CAZ7"/>
    <mergeCell ref="CBA7:CBJ7"/>
    <mergeCell ref="CBK7:CBT7"/>
    <mergeCell ref="CBU7:CCD7"/>
    <mergeCell ref="CCE7:CCN7"/>
    <mergeCell ref="CCO7:CCX7"/>
    <mergeCell ref="BYI7:BYR7"/>
    <mergeCell ref="BYS7:BZB7"/>
    <mergeCell ref="BZC7:BZL7"/>
    <mergeCell ref="BZM7:BZV7"/>
    <mergeCell ref="BZW7:CAF7"/>
    <mergeCell ref="CAG7:CAP7"/>
    <mergeCell ref="BWA7:BWJ7"/>
    <mergeCell ref="BWK7:BWT7"/>
    <mergeCell ref="BWU7:BXD7"/>
    <mergeCell ref="BXE7:BXN7"/>
    <mergeCell ref="BXO7:BXX7"/>
    <mergeCell ref="BXY7:BYH7"/>
    <mergeCell ref="CHO7:CHX7"/>
    <mergeCell ref="CHY7:CIH7"/>
    <mergeCell ref="CII7:CIR7"/>
    <mergeCell ref="CIS7:CJB7"/>
    <mergeCell ref="CJC7:CJL7"/>
    <mergeCell ref="CJM7:CJV7"/>
    <mergeCell ref="CFG7:CFP7"/>
    <mergeCell ref="CFQ7:CFZ7"/>
    <mergeCell ref="CGA7:CGJ7"/>
    <mergeCell ref="CGK7:CGT7"/>
    <mergeCell ref="CGU7:CHD7"/>
    <mergeCell ref="CHE7:CHN7"/>
    <mergeCell ref="CCY7:CDH7"/>
    <mergeCell ref="CDI7:CDR7"/>
    <mergeCell ref="CDS7:CEB7"/>
    <mergeCell ref="CEC7:CEL7"/>
    <mergeCell ref="CEM7:CEV7"/>
    <mergeCell ref="CEW7:CFF7"/>
    <mergeCell ref="COM7:COV7"/>
    <mergeCell ref="COW7:CPF7"/>
    <mergeCell ref="CPG7:CPP7"/>
    <mergeCell ref="CPQ7:CPZ7"/>
    <mergeCell ref="CQA7:CQJ7"/>
    <mergeCell ref="CQK7:CQT7"/>
    <mergeCell ref="CME7:CMN7"/>
    <mergeCell ref="CMO7:CMX7"/>
    <mergeCell ref="CMY7:CNH7"/>
    <mergeCell ref="CNI7:CNR7"/>
    <mergeCell ref="CNS7:COB7"/>
    <mergeCell ref="COC7:COL7"/>
    <mergeCell ref="CJW7:CKF7"/>
    <mergeCell ref="CKG7:CKP7"/>
    <mergeCell ref="CKQ7:CKZ7"/>
    <mergeCell ref="CLA7:CLJ7"/>
    <mergeCell ref="CLK7:CLT7"/>
    <mergeCell ref="CLU7:CMD7"/>
    <mergeCell ref="CVK7:CVT7"/>
    <mergeCell ref="CVU7:CWD7"/>
    <mergeCell ref="CWE7:CWN7"/>
    <mergeCell ref="CWO7:CWX7"/>
    <mergeCell ref="CWY7:CXH7"/>
    <mergeCell ref="CXI7:CXR7"/>
    <mergeCell ref="CTC7:CTL7"/>
    <mergeCell ref="CTM7:CTV7"/>
    <mergeCell ref="CTW7:CUF7"/>
    <mergeCell ref="CUG7:CUP7"/>
    <mergeCell ref="CUQ7:CUZ7"/>
    <mergeCell ref="CVA7:CVJ7"/>
    <mergeCell ref="CQU7:CRD7"/>
    <mergeCell ref="CRE7:CRN7"/>
    <mergeCell ref="CRO7:CRX7"/>
    <mergeCell ref="CRY7:CSH7"/>
    <mergeCell ref="CSI7:CSR7"/>
    <mergeCell ref="CSS7:CTB7"/>
    <mergeCell ref="DCI7:DCR7"/>
    <mergeCell ref="DCS7:DDB7"/>
    <mergeCell ref="DDC7:DDL7"/>
    <mergeCell ref="DDM7:DDV7"/>
    <mergeCell ref="DDW7:DEF7"/>
    <mergeCell ref="DEG7:DEP7"/>
    <mergeCell ref="DAA7:DAJ7"/>
    <mergeCell ref="DAK7:DAT7"/>
    <mergeCell ref="DAU7:DBD7"/>
    <mergeCell ref="DBE7:DBN7"/>
    <mergeCell ref="DBO7:DBX7"/>
    <mergeCell ref="DBY7:DCH7"/>
    <mergeCell ref="CXS7:CYB7"/>
    <mergeCell ref="CYC7:CYL7"/>
    <mergeCell ref="CYM7:CYV7"/>
    <mergeCell ref="CYW7:CZF7"/>
    <mergeCell ref="CZG7:CZP7"/>
    <mergeCell ref="CZQ7:CZZ7"/>
    <mergeCell ref="DJG7:DJP7"/>
    <mergeCell ref="DJQ7:DJZ7"/>
    <mergeCell ref="DKA7:DKJ7"/>
    <mergeCell ref="DKK7:DKT7"/>
    <mergeCell ref="DKU7:DLD7"/>
    <mergeCell ref="DLE7:DLN7"/>
    <mergeCell ref="DGY7:DHH7"/>
    <mergeCell ref="DHI7:DHR7"/>
    <mergeCell ref="DHS7:DIB7"/>
    <mergeCell ref="DIC7:DIL7"/>
    <mergeCell ref="DIM7:DIV7"/>
    <mergeCell ref="DIW7:DJF7"/>
    <mergeCell ref="DEQ7:DEZ7"/>
    <mergeCell ref="DFA7:DFJ7"/>
    <mergeCell ref="DFK7:DFT7"/>
    <mergeCell ref="DFU7:DGD7"/>
    <mergeCell ref="DGE7:DGN7"/>
    <mergeCell ref="DGO7:DGX7"/>
    <mergeCell ref="DQE7:DQN7"/>
    <mergeCell ref="DQO7:DQX7"/>
    <mergeCell ref="DQY7:DRH7"/>
    <mergeCell ref="DRI7:DRR7"/>
    <mergeCell ref="DRS7:DSB7"/>
    <mergeCell ref="DSC7:DSL7"/>
    <mergeCell ref="DNW7:DOF7"/>
    <mergeCell ref="DOG7:DOP7"/>
    <mergeCell ref="DOQ7:DOZ7"/>
    <mergeCell ref="DPA7:DPJ7"/>
    <mergeCell ref="DPK7:DPT7"/>
    <mergeCell ref="DPU7:DQD7"/>
    <mergeCell ref="DLO7:DLX7"/>
    <mergeCell ref="DLY7:DMH7"/>
    <mergeCell ref="DMI7:DMR7"/>
    <mergeCell ref="DMS7:DNB7"/>
    <mergeCell ref="DNC7:DNL7"/>
    <mergeCell ref="DNM7:DNV7"/>
    <mergeCell ref="DXC7:DXL7"/>
    <mergeCell ref="DXM7:DXV7"/>
    <mergeCell ref="DXW7:DYF7"/>
    <mergeCell ref="DYG7:DYP7"/>
    <mergeCell ref="DYQ7:DYZ7"/>
    <mergeCell ref="DZA7:DZJ7"/>
    <mergeCell ref="DUU7:DVD7"/>
    <mergeCell ref="DVE7:DVN7"/>
    <mergeCell ref="DVO7:DVX7"/>
    <mergeCell ref="DVY7:DWH7"/>
    <mergeCell ref="DWI7:DWR7"/>
    <mergeCell ref="DWS7:DXB7"/>
    <mergeCell ref="DSM7:DSV7"/>
    <mergeCell ref="DSW7:DTF7"/>
    <mergeCell ref="DTG7:DTP7"/>
    <mergeCell ref="DTQ7:DTZ7"/>
    <mergeCell ref="DUA7:DUJ7"/>
    <mergeCell ref="DUK7:DUT7"/>
    <mergeCell ref="EEA7:EEJ7"/>
    <mergeCell ref="EEK7:EET7"/>
    <mergeCell ref="EEU7:EFD7"/>
    <mergeCell ref="EFE7:EFN7"/>
    <mergeCell ref="EFO7:EFX7"/>
    <mergeCell ref="EFY7:EGH7"/>
    <mergeCell ref="EBS7:ECB7"/>
    <mergeCell ref="ECC7:ECL7"/>
    <mergeCell ref="ECM7:ECV7"/>
    <mergeCell ref="ECW7:EDF7"/>
    <mergeCell ref="EDG7:EDP7"/>
    <mergeCell ref="EDQ7:EDZ7"/>
    <mergeCell ref="DZK7:DZT7"/>
    <mergeCell ref="DZU7:EAD7"/>
    <mergeCell ref="EAE7:EAN7"/>
    <mergeCell ref="EAO7:EAX7"/>
    <mergeCell ref="EAY7:EBH7"/>
    <mergeCell ref="EBI7:EBR7"/>
    <mergeCell ref="EKY7:ELH7"/>
    <mergeCell ref="ELI7:ELR7"/>
    <mergeCell ref="ELS7:EMB7"/>
    <mergeCell ref="EMC7:EML7"/>
    <mergeCell ref="EMM7:EMV7"/>
    <mergeCell ref="EMW7:ENF7"/>
    <mergeCell ref="EIQ7:EIZ7"/>
    <mergeCell ref="EJA7:EJJ7"/>
    <mergeCell ref="EJK7:EJT7"/>
    <mergeCell ref="EJU7:EKD7"/>
    <mergeCell ref="EKE7:EKN7"/>
    <mergeCell ref="EKO7:EKX7"/>
    <mergeCell ref="EGI7:EGR7"/>
    <mergeCell ref="EGS7:EHB7"/>
    <mergeCell ref="EHC7:EHL7"/>
    <mergeCell ref="EHM7:EHV7"/>
    <mergeCell ref="EHW7:EIF7"/>
    <mergeCell ref="EIG7:EIP7"/>
    <mergeCell ref="ERW7:ESF7"/>
    <mergeCell ref="ESG7:ESP7"/>
    <mergeCell ref="ESQ7:ESZ7"/>
    <mergeCell ref="ETA7:ETJ7"/>
    <mergeCell ref="ETK7:ETT7"/>
    <mergeCell ref="ETU7:EUD7"/>
    <mergeCell ref="EPO7:EPX7"/>
    <mergeCell ref="EPY7:EQH7"/>
    <mergeCell ref="EQI7:EQR7"/>
    <mergeCell ref="EQS7:ERB7"/>
    <mergeCell ref="ERC7:ERL7"/>
    <mergeCell ref="ERM7:ERV7"/>
    <mergeCell ref="ENG7:ENP7"/>
    <mergeCell ref="ENQ7:ENZ7"/>
    <mergeCell ref="EOA7:EOJ7"/>
    <mergeCell ref="EOK7:EOT7"/>
    <mergeCell ref="EOU7:EPD7"/>
    <mergeCell ref="EPE7:EPN7"/>
    <mergeCell ref="EYU7:EZD7"/>
    <mergeCell ref="EZE7:EZN7"/>
    <mergeCell ref="EZO7:EZX7"/>
    <mergeCell ref="EZY7:FAH7"/>
    <mergeCell ref="FAI7:FAR7"/>
    <mergeCell ref="FAS7:FBB7"/>
    <mergeCell ref="EWM7:EWV7"/>
    <mergeCell ref="EWW7:EXF7"/>
    <mergeCell ref="EXG7:EXP7"/>
    <mergeCell ref="EXQ7:EXZ7"/>
    <mergeCell ref="EYA7:EYJ7"/>
    <mergeCell ref="EYK7:EYT7"/>
    <mergeCell ref="EUE7:EUN7"/>
    <mergeCell ref="EUO7:EUX7"/>
    <mergeCell ref="EUY7:EVH7"/>
    <mergeCell ref="EVI7:EVR7"/>
    <mergeCell ref="EVS7:EWB7"/>
    <mergeCell ref="EWC7:EWL7"/>
    <mergeCell ref="FFS7:FGB7"/>
    <mergeCell ref="FGC7:FGL7"/>
    <mergeCell ref="FGM7:FGV7"/>
    <mergeCell ref="FGW7:FHF7"/>
    <mergeCell ref="FHG7:FHP7"/>
    <mergeCell ref="FHQ7:FHZ7"/>
    <mergeCell ref="FDK7:FDT7"/>
    <mergeCell ref="FDU7:FED7"/>
    <mergeCell ref="FEE7:FEN7"/>
    <mergeCell ref="FEO7:FEX7"/>
    <mergeCell ref="FEY7:FFH7"/>
    <mergeCell ref="FFI7:FFR7"/>
    <mergeCell ref="FBC7:FBL7"/>
    <mergeCell ref="FBM7:FBV7"/>
    <mergeCell ref="FBW7:FCF7"/>
    <mergeCell ref="FCG7:FCP7"/>
    <mergeCell ref="FCQ7:FCZ7"/>
    <mergeCell ref="FDA7:FDJ7"/>
    <mergeCell ref="FMQ7:FMZ7"/>
    <mergeCell ref="FNA7:FNJ7"/>
    <mergeCell ref="FNK7:FNT7"/>
    <mergeCell ref="FNU7:FOD7"/>
    <mergeCell ref="FOE7:FON7"/>
    <mergeCell ref="FOO7:FOX7"/>
    <mergeCell ref="FKI7:FKR7"/>
    <mergeCell ref="FKS7:FLB7"/>
    <mergeCell ref="FLC7:FLL7"/>
    <mergeCell ref="FLM7:FLV7"/>
    <mergeCell ref="FLW7:FMF7"/>
    <mergeCell ref="FMG7:FMP7"/>
    <mergeCell ref="FIA7:FIJ7"/>
    <mergeCell ref="FIK7:FIT7"/>
    <mergeCell ref="FIU7:FJD7"/>
    <mergeCell ref="FJE7:FJN7"/>
    <mergeCell ref="FJO7:FJX7"/>
    <mergeCell ref="FJY7:FKH7"/>
    <mergeCell ref="FTO7:FTX7"/>
    <mergeCell ref="FTY7:FUH7"/>
    <mergeCell ref="FUI7:FUR7"/>
    <mergeCell ref="FUS7:FVB7"/>
    <mergeCell ref="FVC7:FVL7"/>
    <mergeCell ref="FVM7:FVV7"/>
    <mergeCell ref="FRG7:FRP7"/>
    <mergeCell ref="FRQ7:FRZ7"/>
    <mergeCell ref="FSA7:FSJ7"/>
    <mergeCell ref="FSK7:FST7"/>
    <mergeCell ref="FSU7:FTD7"/>
    <mergeCell ref="FTE7:FTN7"/>
    <mergeCell ref="FOY7:FPH7"/>
    <mergeCell ref="FPI7:FPR7"/>
    <mergeCell ref="FPS7:FQB7"/>
    <mergeCell ref="FQC7:FQL7"/>
    <mergeCell ref="FQM7:FQV7"/>
    <mergeCell ref="FQW7:FRF7"/>
    <mergeCell ref="GAM7:GAV7"/>
    <mergeCell ref="GAW7:GBF7"/>
    <mergeCell ref="GBG7:GBP7"/>
    <mergeCell ref="GBQ7:GBZ7"/>
    <mergeCell ref="GCA7:GCJ7"/>
    <mergeCell ref="GCK7:GCT7"/>
    <mergeCell ref="FYE7:FYN7"/>
    <mergeCell ref="FYO7:FYX7"/>
    <mergeCell ref="FYY7:FZH7"/>
    <mergeCell ref="FZI7:FZR7"/>
    <mergeCell ref="FZS7:GAB7"/>
    <mergeCell ref="GAC7:GAL7"/>
    <mergeCell ref="FVW7:FWF7"/>
    <mergeCell ref="FWG7:FWP7"/>
    <mergeCell ref="FWQ7:FWZ7"/>
    <mergeCell ref="FXA7:FXJ7"/>
    <mergeCell ref="FXK7:FXT7"/>
    <mergeCell ref="FXU7:FYD7"/>
    <mergeCell ref="GHK7:GHT7"/>
    <mergeCell ref="GHU7:GID7"/>
    <mergeCell ref="GIE7:GIN7"/>
    <mergeCell ref="GIO7:GIX7"/>
    <mergeCell ref="GIY7:GJH7"/>
    <mergeCell ref="GJI7:GJR7"/>
    <mergeCell ref="GFC7:GFL7"/>
    <mergeCell ref="GFM7:GFV7"/>
    <mergeCell ref="GFW7:GGF7"/>
    <mergeCell ref="GGG7:GGP7"/>
    <mergeCell ref="GGQ7:GGZ7"/>
    <mergeCell ref="GHA7:GHJ7"/>
    <mergeCell ref="GCU7:GDD7"/>
    <mergeCell ref="GDE7:GDN7"/>
    <mergeCell ref="GDO7:GDX7"/>
    <mergeCell ref="GDY7:GEH7"/>
    <mergeCell ref="GEI7:GER7"/>
    <mergeCell ref="GES7:GFB7"/>
    <mergeCell ref="GOI7:GOR7"/>
    <mergeCell ref="GOS7:GPB7"/>
    <mergeCell ref="GPC7:GPL7"/>
    <mergeCell ref="GPM7:GPV7"/>
    <mergeCell ref="GPW7:GQF7"/>
    <mergeCell ref="GQG7:GQP7"/>
    <mergeCell ref="GMA7:GMJ7"/>
    <mergeCell ref="GMK7:GMT7"/>
    <mergeCell ref="GMU7:GND7"/>
    <mergeCell ref="GNE7:GNN7"/>
    <mergeCell ref="GNO7:GNX7"/>
    <mergeCell ref="GNY7:GOH7"/>
    <mergeCell ref="GJS7:GKB7"/>
    <mergeCell ref="GKC7:GKL7"/>
    <mergeCell ref="GKM7:GKV7"/>
    <mergeCell ref="GKW7:GLF7"/>
    <mergeCell ref="GLG7:GLP7"/>
    <mergeCell ref="GLQ7:GLZ7"/>
    <mergeCell ref="GVG7:GVP7"/>
    <mergeCell ref="GVQ7:GVZ7"/>
    <mergeCell ref="GWA7:GWJ7"/>
    <mergeCell ref="GWK7:GWT7"/>
    <mergeCell ref="GWU7:GXD7"/>
    <mergeCell ref="GXE7:GXN7"/>
    <mergeCell ref="GSY7:GTH7"/>
    <mergeCell ref="GTI7:GTR7"/>
    <mergeCell ref="GTS7:GUB7"/>
    <mergeCell ref="GUC7:GUL7"/>
    <mergeCell ref="GUM7:GUV7"/>
    <mergeCell ref="GUW7:GVF7"/>
    <mergeCell ref="GQQ7:GQZ7"/>
    <mergeCell ref="GRA7:GRJ7"/>
    <mergeCell ref="GRK7:GRT7"/>
    <mergeCell ref="GRU7:GSD7"/>
    <mergeCell ref="GSE7:GSN7"/>
    <mergeCell ref="GSO7:GSX7"/>
    <mergeCell ref="HCE7:HCN7"/>
    <mergeCell ref="HCO7:HCX7"/>
    <mergeCell ref="HCY7:HDH7"/>
    <mergeCell ref="HDI7:HDR7"/>
    <mergeCell ref="HDS7:HEB7"/>
    <mergeCell ref="HEC7:HEL7"/>
    <mergeCell ref="GZW7:HAF7"/>
    <mergeCell ref="HAG7:HAP7"/>
    <mergeCell ref="HAQ7:HAZ7"/>
    <mergeCell ref="HBA7:HBJ7"/>
    <mergeCell ref="HBK7:HBT7"/>
    <mergeCell ref="HBU7:HCD7"/>
    <mergeCell ref="GXO7:GXX7"/>
    <mergeCell ref="GXY7:GYH7"/>
    <mergeCell ref="GYI7:GYR7"/>
    <mergeCell ref="GYS7:GZB7"/>
    <mergeCell ref="GZC7:GZL7"/>
    <mergeCell ref="GZM7:GZV7"/>
    <mergeCell ref="HJC7:HJL7"/>
    <mergeCell ref="HJM7:HJV7"/>
    <mergeCell ref="HJW7:HKF7"/>
    <mergeCell ref="HKG7:HKP7"/>
    <mergeCell ref="HKQ7:HKZ7"/>
    <mergeCell ref="HLA7:HLJ7"/>
    <mergeCell ref="HGU7:HHD7"/>
    <mergeCell ref="HHE7:HHN7"/>
    <mergeCell ref="HHO7:HHX7"/>
    <mergeCell ref="HHY7:HIH7"/>
    <mergeCell ref="HII7:HIR7"/>
    <mergeCell ref="HIS7:HJB7"/>
    <mergeCell ref="HEM7:HEV7"/>
    <mergeCell ref="HEW7:HFF7"/>
    <mergeCell ref="HFG7:HFP7"/>
    <mergeCell ref="HFQ7:HFZ7"/>
    <mergeCell ref="HGA7:HGJ7"/>
    <mergeCell ref="HGK7:HGT7"/>
    <mergeCell ref="HQA7:HQJ7"/>
    <mergeCell ref="HQK7:HQT7"/>
    <mergeCell ref="HQU7:HRD7"/>
    <mergeCell ref="HRE7:HRN7"/>
    <mergeCell ref="HRO7:HRX7"/>
    <mergeCell ref="HRY7:HSH7"/>
    <mergeCell ref="HNS7:HOB7"/>
    <mergeCell ref="HOC7:HOL7"/>
    <mergeCell ref="HOM7:HOV7"/>
    <mergeCell ref="HOW7:HPF7"/>
    <mergeCell ref="HPG7:HPP7"/>
    <mergeCell ref="HPQ7:HPZ7"/>
    <mergeCell ref="HLK7:HLT7"/>
    <mergeCell ref="HLU7:HMD7"/>
    <mergeCell ref="HME7:HMN7"/>
    <mergeCell ref="HMO7:HMX7"/>
    <mergeCell ref="HMY7:HNH7"/>
    <mergeCell ref="HNI7:HNR7"/>
    <mergeCell ref="HWY7:HXH7"/>
    <mergeCell ref="HXI7:HXR7"/>
    <mergeCell ref="HXS7:HYB7"/>
    <mergeCell ref="HYC7:HYL7"/>
    <mergeCell ref="HYM7:HYV7"/>
    <mergeCell ref="HYW7:HZF7"/>
    <mergeCell ref="HUQ7:HUZ7"/>
    <mergeCell ref="HVA7:HVJ7"/>
    <mergeCell ref="HVK7:HVT7"/>
    <mergeCell ref="HVU7:HWD7"/>
    <mergeCell ref="HWE7:HWN7"/>
    <mergeCell ref="HWO7:HWX7"/>
    <mergeCell ref="HSI7:HSR7"/>
    <mergeCell ref="HSS7:HTB7"/>
    <mergeCell ref="HTC7:HTL7"/>
    <mergeCell ref="HTM7:HTV7"/>
    <mergeCell ref="HTW7:HUF7"/>
    <mergeCell ref="HUG7:HUP7"/>
    <mergeCell ref="IDW7:IEF7"/>
    <mergeCell ref="IEG7:IEP7"/>
    <mergeCell ref="IEQ7:IEZ7"/>
    <mergeCell ref="IFA7:IFJ7"/>
    <mergeCell ref="IFK7:IFT7"/>
    <mergeCell ref="IFU7:IGD7"/>
    <mergeCell ref="IBO7:IBX7"/>
    <mergeCell ref="IBY7:ICH7"/>
    <mergeCell ref="ICI7:ICR7"/>
    <mergeCell ref="ICS7:IDB7"/>
    <mergeCell ref="IDC7:IDL7"/>
    <mergeCell ref="IDM7:IDV7"/>
    <mergeCell ref="HZG7:HZP7"/>
    <mergeCell ref="HZQ7:HZZ7"/>
    <mergeCell ref="IAA7:IAJ7"/>
    <mergeCell ref="IAK7:IAT7"/>
    <mergeCell ref="IAU7:IBD7"/>
    <mergeCell ref="IBE7:IBN7"/>
    <mergeCell ref="IKU7:ILD7"/>
    <mergeCell ref="ILE7:ILN7"/>
    <mergeCell ref="ILO7:ILX7"/>
    <mergeCell ref="ILY7:IMH7"/>
    <mergeCell ref="IMI7:IMR7"/>
    <mergeCell ref="IMS7:INB7"/>
    <mergeCell ref="IIM7:IIV7"/>
    <mergeCell ref="IIW7:IJF7"/>
    <mergeCell ref="IJG7:IJP7"/>
    <mergeCell ref="IJQ7:IJZ7"/>
    <mergeCell ref="IKA7:IKJ7"/>
    <mergeCell ref="IKK7:IKT7"/>
    <mergeCell ref="IGE7:IGN7"/>
    <mergeCell ref="IGO7:IGX7"/>
    <mergeCell ref="IGY7:IHH7"/>
    <mergeCell ref="IHI7:IHR7"/>
    <mergeCell ref="IHS7:IIB7"/>
    <mergeCell ref="IIC7:IIL7"/>
    <mergeCell ref="IRS7:ISB7"/>
    <mergeCell ref="ISC7:ISL7"/>
    <mergeCell ref="ISM7:ISV7"/>
    <mergeCell ref="ISW7:ITF7"/>
    <mergeCell ref="ITG7:ITP7"/>
    <mergeCell ref="ITQ7:ITZ7"/>
    <mergeCell ref="IPK7:IPT7"/>
    <mergeCell ref="IPU7:IQD7"/>
    <mergeCell ref="IQE7:IQN7"/>
    <mergeCell ref="IQO7:IQX7"/>
    <mergeCell ref="IQY7:IRH7"/>
    <mergeCell ref="IRI7:IRR7"/>
    <mergeCell ref="INC7:INL7"/>
    <mergeCell ref="INM7:INV7"/>
    <mergeCell ref="INW7:IOF7"/>
    <mergeCell ref="IOG7:IOP7"/>
    <mergeCell ref="IOQ7:IOZ7"/>
    <mergeCell ref="IPA7:IPJ7"/>
    <mergeCell ref="IYQ7:IYZ7"/>
    <mergeCell ref="IZA7:IZJ7"/>
    <mergeCell ref="IZK7:IZT7"/>
    <mergeCell ref="IZU7:JAD7"/>
    <mergeCell ref="JAE7:JAN7"/>
    <mergeCell ref="JAO7:JAX7"/>
    <mergeCell ref="IWI7:IWR7"/>
    <mergeCell ref="IWS7:IXB7"/>
    <mergeCell ref="IXC7:IXL7"/>
    <mergeCell ref="IXM7:IXV7"/>
    <mergeCell ref="IXW7:IYF7"/>
    <mergeCell ref="IYG7:IYP7"/>
    <mergeCell ref="IUA7:IUJ7"/>
    <mergeCell ref="IUK7:IUT7"/>
    <mergeCell ref="IUU7:IVD7"/>
    <mergeCell ref="IVE7:IVN7"/>
    <mergeCell ref="IVO7:IVX7"/>
    <mergeCell ref="IVY7:IWH7"/>
    <mergeCell ref="JFO7:JFX7"/>
    <mergeCell ref="JFY7:JGH7"/>
    <mergeCell ref="JGI7:JGR7"/>
    <mergeCell ref="JGS7:JHB7"/>
    <mergeCell ref="JHC7:JHL7"/>
    <mergeCell ref="JHM7:JHV7"/>
    <mergeCell ref="JDG7:JDP7"/>
    <mergeCell ref="JDQ7:JDZ7"/>
    <mergeCell ref="JEA7:JEJ7"/>
    <mergeCell ref="JEK7:JET7"/>
    <mergeCell ref="JEU7:JFD7"/>
    <mergeCell ref="JFE7:JFN7"/>
    <mergeCell ref="JAY7:JBH7"/>
    <mergeCell ref="JBI7:JBR7"/>
    <mergeCell ref="JBS7:JCB7"/>
    <mergeCell ref="JCC7:JCL7"/>
    <mergeCell ref="JCM7:JCV7"/>
    <mergeCell ref="JCW7:JDF7"/>
    <mergeCell ref="JMM7:JMV7"/>
    <mergeCell ref="JMW7:JNF7"/>
    <mergeCell ref="JNG7:JNP7"/>
    <mergeCell ref="JNQ7:JNZ7"/>
    <mergeCell ref="JOA7:JOJ7"/>
    <mergeCell ref="JOK7:JOT7"/>
    <mergeCell ref="JKE7:JKN7"/>
    <mergeCell ref="JKO7:JKX7"/>
    <mergeCell ref="JKY7:JLH7"/>
    <mergeCell ref="JLI7:JLR7"/>
    <mergeCell ref="JLS7:JMB7"/>
    <mergeCell ref="JMC7:JML7"/>
    <mergeCell ref="JHW7:JIF7"/>
    <mergeCell ref="JIG7:JIP7"/>
    <mergeCell ref="JIQ7:JIZ7"/>
    <mergeCell ref="JJA7:JJJ7"/>
    <mergeCell ref="JJK7:JJT7"/>
    <mergeCell ref="JJU7:JKD7"/>
    <mergeCell ref="JTK7:JTT7"/>
    <mergeCell ref="JTU7:JUD7"/>
    <mergeCell ref="JUE7:JUN7"/>
    <mergeCell ref="JUO7:JUX7"/>
    <mergeCell ref="JUY7:JVH7"/>
    <mergeCell ref="JVI7:JVR7"/>
    <mergeCell ref="JRC7:JRL7"/>
    <mergeCell ref="JRM7:JRV7"/>
    <mergeCell ref="JRW7:JSF7"/>
    <mergeCell ref="JSG7:JSP7"/>
    <mergeCell ref="JSQ7:JSZ7"/>
    <mergeCell ref="JTA7:JTJ7"/>
    <mergeCell ref="JOU7:JPD7"/>
    <mergeCell ref="JPE7:JPN7"/>
    <mergeCell ref="JPO7:JPX7"/>
    <mergeCell ref="JPY7:JQH7"/>
    <mergeCell ref="JQI7:JQR7"/>
    <mergeCell ref="JQS7:JRB7"/>
    <mergeCell ref="KAI7:KAR7"/>
    <mergeCell ref="KAS7:KBB7"/>
    <mergeCell ref="KBC7:KBL7"/>
    <mergeCell ref="KBM7:KBV7"/>
    <mergeCell ref="KBW7:KCF7"/>
    <mergeCell ref="KCG7:KCP7"/>
    <mergeCell ref="JYA7:JYJ7"/>
    <mergeCell ref="JYK7:JYT7"/>
    <mergeCell ref="JYU7:JZD7"/>
    <mergeCell ref="JZE7:JZN7"/>
    <mergeCell ref="JZO7:JZX7"/>
    <mergeCell ref="JZY7:KAH7"/>
    <mergeCell ref="JVS7:JWB7"/>
    <mergeCell ref="JWC7:JWL7"/>
    <mergeCell ref="JWM7:JWV7"/>
    <mergeCell ref="JWW7:JXF7"/>
    <mergeCell ref="JXG7:JXP7"/>
    <mergeCell ref="JXQ7:JXZ7"/>
    <mergeCell ref="KHG7:KHP7"/>
    <mergeCell ref="KHQ7:KHZ7"/>
    <mergeCell ref="KIA7:KIJ7"/>
    <mergeCell ref="KIK7:KIT7"/>
    <mergeCell ref="KIU7:KJD7"/>
    <mergeCell ref="KJE7:KJN7"/>
    <mergeCell ref="KEY7:KFH7"/>
    <mergeCell ref="KFI7:KFR7"/>
    <mergeCell ref="KFS7:KGB7"/>
    <mergeCell ref="KGC7:KGL7"/>
    <mergeCell ref="KGM7:KGV7"/>
    <mergeCell ref="KGW7:KHF7"/>
    <mergeCell ref="KCQ7:KCZ7"/>
    <mergeCell ref="KDA7:KDJ7"/>
    <mergeCell ref="KDK7:KDT7"/>
    <mergeCell ref="KDU7:KED7"/>
    <mergeCell ref="KEE7:KEN7"/>
    <mergeCell ref="KEO7:KEX7"/>
    <mergeCell ref="KOE7:KON7"/>
    <mergeCell ref="KOO7:KOX7"/>
    <mergeCell ref="KOY7:KPH7"/>
    <mergeCell ref="KPI7:KPR7"/>
    <mergeCell ref="KPS7:KQB7"/>
    <mergeCell ref="KQC7:KQL7"/>
    <mergeCell ref="KLW7:KMF7"/>
    <mergeCell ref="KMG7:KMP7"/>
    <mergeCell ref="KMQ7:KMZ7"/>
    <mergeCell ref="KNA7:KNJ7"/>
    <mergeCell ref="KNK7:KNT7"/>
    <mergeCell ref="KNU7:KOD7"/>
    <mergeCell ref="KJO7:KJX7"/>
    <mergeCell ref="KJY7:KKH7"/>
    <mergeCell ref="KKI7:KKR7"/>
    <mergeCell ref="KKS7:KLB7"/>
    <mergeCell ref="KLC7:KLL7"/>
    <mergeCell ref="KLM7:KLV7"/>
    <mergeCell ref="KVC7:KVL7"/>
    <mergeCell ref="KVM7:KVV7"/>
    <mergeCell ref="KVW7:KWF7"/>
    <mergeCell ref="KWG7:KWP7"/>
    <mergeCell ref="KWQ7:KWZ7"/>
    <mergeCell ref="KXA7:KXJ7"/>
    <mergeCell ref="KSU7:KTD7"/>
    <mergeCell ref="KTE7:KTN7"/>
    <mergeCell ref="KTO7:KTX7"/>
    <mergeCell ref="KTY7:KUH7"/>
    <mergeCell ref="KUI7:KUR7"/>
    <mergeCell ref="KUS7:KVB7"/>
    <mergeCell ref="KQM7:KQV7"/>
    <mergeCell ref="KQW7:KRF7"/>
    <mergeCell ref="KRG7:KRP7"/>
    <mergeCell ref="KRQ7:KRZ7"/>
    <mergeCell ref="KSA7:KSJ7"/>
    <mergeCell ref="KSK7:KST7"/>
    <mergeCell ref="LCA7:LCJ7"/>
    <mergeCell ref="LCK7:LCT7"/>
    <mergeCell ref="LCU7:LDD7"/>
    <mergeCell ref="LDE7:LDN7"/>
    <mergeCell ref="LDO7:LDX7"/>
    <mergeCell ref="LDY7:LEH7"/>
    <mergeCell ref="KZS7:LAB7"/>
    <mergeCell ref="LAC7:LAL7"/>
    <mergeCell ref="LAM7:LAV7"/>
    <mergeCell ref="LAW7:LBF7"/>
    <mergeCell ref="LBG7:LBP7"/>
    <mergeCell ref="LBQ7:LBZ7"/>
    <mergeCell ref="KXK7:KXT7"/>
    <mergeCell ref="KXU7:KYD7"/>
    <mergeCell ref="KYE7:KYN7"/>
    <mergeCell ref="KYO7:KYX7"/>
    <mergeCell ref="KYY7:KZH7"/>
    <mergeCell ref="KZI7:KZR7"/>
    <mergeCell ref="LIY7:LJH7"/>
    <mergeCell ref="LJI7:LJR7"/>
    <mergeCell ref="LJS7:LKB7"/>
    <mergeCell ref="LKC7:LKL7"/>
    <mergeCell ref="LKM7:LKV7"/>
    <mergeCell ref="LKW7:LLF7"/>
    <mergeCell ref="LGQ7:LGZ7"/>
    <mergeCell ref="LHA7:LHJ7"/>
    <mergeCell ref="LHK7:LHT7"/>
    <mergeCell ref="LHU7:LID7"/>
    <mergeCell ref="LIE7:LIN7"/>
    <mergeCell ref="LIO7:LIX7"/>
    <mergeCell ref="LEI7:LER7"/>
    <mergeCell ref="LES7:LFB7"/>
    <mergeCell ref="LFC7:LFL7"/>
    <mergeCell ref="LFM7:LFV7"/>
    <mergeCell ref="LFW7:LGF7"/>
    <mergeCell ref="LGG7:LGP7"/>
    <mergeCell ref="LPW7:LQF7"/>
    <mergeCell ref="LQG7:LQP7"/>
    <mergeCell ref="LQQ7:LQZ7"/>
    <mergeCell ref="LRA7:LRJ7"/>
    <mergeCell ref="LRK7:LRT7"/>
    <mergeCell ref="LRU7:LSD7"/>
    <mergeCell ref="LNO7:LNX7"/>
    <mergeCell ref="LNY7:LOH7"/>
    <mergeCell ref="LOI7:LOR7"/>
    <mergeCell ref="LOS7:LPB7"/>
    <mergeCell ref="LPC7:LPL7"/>
    <mergeCell ref="LPM7:LPV7"/>
    <mergeCell ref="LLG7:LLP7"/>
    <mergeCell ref="LLQ7:LLZ7"/>
    <mergeCell ref="LMA7:LMJ7"/>
    <mergeCell ref="LMK7:LMT7"/>
    <mergeCell ref="LMU7:LND7"/>
    <mergeCell ref="LNE7:LNN7"/>
    <mergeCell ref="LWU7:LXD7"/>
    <mergeCell ref="LXE7:LXN7"/>
    <mergeCell ref="LXO7:LXX7"/>
    <mergeCell ref="LXY7:LYH7"/>
    <mergeCell ref="LYI7:LYR7"/>
    <mergeCell ref="LYS7:LZB7"/>
    <mergeCell ref="LUM7:LUV7"/>
    <mergeCell ref="LUW7:LVF7"/>
    <mergeCell ref="LVG7:LVP7"/>
    <mergeCell ref="LVQ7:LVZ7"/>
    <mergeCell ref="LWA7:LWJ7"/>
    <mergeCell ref="LWK7:LWT7"/>
    <mergeCell ref="LSE7:LSN7"/>
    <mergeCell ref="LSO7:LSX7"/>
    <mergeCell ref="LSY7:LTH7"/>
    <mergeCell ref="LTI7:LTR7"/>
    <mergeCell ref="LTS7:LUB7"/>
    <mergeCell ref="LUC7:LUL7"/>
    <mergeCell ref="MDS7:MEB7"/>
    <mergeCell ref="MEC7:MEL7"/>
    <mergeCell ref="MEM7:MEV7"/>
    <mergeCell ref="MEW7:MFF7"/>
    <mergeCell ref="MFG7:MFP7"/>
    <mergeCell ref="MFQ7:MFZ7"/>
    <mergeCell ref="MBK7:MBT7"/>
    <mergeCell ref="MBU7:MCD7"/>
    <mergeCell ref="MCE7:MCN7"/>
    <mergeCell ref="MCO7:MCX7"/>
    <mergeCell ref="MCY7:MDH7"/>
    <mergeCell ref="MDI7:MDR7"/>
    <mergeCell ref="LZC7:LZL7"/>
    <mergeCell ref="LZM7:LZV7"/>
    <mergeCell ref="LZW7:MAF7"/>
    <mergeCell ref="MAG7:MAP7"/>
    <mergeCell ref="MAQ7:MAZ7"/>
    <mergeCell ref="MBA7:MBJ7"/>
    <mergeCell ref="MKQ7:MKZ7"/>
    <mergeCell ref="MLA7:MLJ7"/>
    <mergeCell ref="MLK7:MLT7"/>
    <mergeCell ref="MLU7:MMD7"/>
    <mergeCell ref="MME7:MMN7"/>
    <mergeCell ref="MMO7:MMX7"/>
    <mergeCell ref="MII7:MIR7"/>
    <mergeCell ref="MIS7:MJB7"/>
    <mergeCell ref="MJC7:MJL7"/>
    <mergeCell ref="MJM7:MJV7"/>
    <mergeCell ref="MJW7:MKF7"/>
    <mergeCell ref="MKG7:MKP7"/>
    <mergeCell ref="MGA7:MGJ7"/>
    <mergeCell ref="MGK7:MGT7"/>
    <mergeCell ref="MGU7:MHD7"/>
    <mergeCell ref="MHE7:MHN7"/>
    <mergeCell ref="MHO7:MHX7"/>
    <mergeCell ref="MHY7:MIH7"/>
    <mergeCell ref="MRO7:MRX7"/>
    <mergeCell ref="MRY7:MSH7"/>
    <mergeCell ref="MSI7:MSR7"/>
    <mergeCell ref="MSS7:MTB7"/>
    <mergeCell ref="MTC7:MTL7"/>
    <mergeCell ref="MTM7:MTV7"/>
    <mergeCell ref="MPG7:MPP7"/>
    <mergeCell ref="MPQ7:MPZ7"/>
    <mergeCell ref="MQA7:MQJ7"/>
    <mergeCell ref="MQK7:MQT7"/>
    <mergeCell ref="MQU7:MRD7"/>
    <mergeCell ref="MRE7:MRN7"/>
    <mergeCell ref="MMY7:MNH7"/>
    <mergeCell ref="MNI7:MNR7"/>
    <mergeCell ref="MNS7:MOB7"/>
    <mergeCell ref="MOC7:MOL7"/>
    <mergeCell ref="MOM7:MOV7"/>
    <mergeCell ref="MOW7:MPF7"/>
    <mergeCell ref="MYM7:MYV7"/>
    <mergeCell ref="MYW7:MZF7"/>
    <mergeCell ref="MZG7:MZP7"/>
    <mergeCell ref="MZQ7:MZZ7"/>
    <mergeCell ref="NAA7:NAJ7"/>
    <mergeCell ref="NAK7:NAT7"/>
    <mergeCell ref="MWE7:MWN7"/>
    <mergeCell ref="MWO7:MWX7"/>
    <mergeCell ref="MWY7:MXH7"/>
    <mergeCell ref="MXI7:MXR7"/>
    <mergeCell ref="MXS7:MYB7"/>
    <mergeCell ref="MYC7:MYL7"/>
    <mergeCell ref="MTW7:MUF7"/>
    <mergeCell ref="MUG7:MUP7"/>
    <mergeCell ref="MUQ7:MUZ7"/>
    <mergeCell ref="MVA7:MVJ7"/>
    <mergeCell ref="MVK7:MVT7"/>
    <mergeCell ref="MVU7:MWD7"/>
    <mergeCell ref="NFK7:NFT7"/>
    <mergeCell ref="NFU7:NGD7"/>
    <mergeCell ref="NGE7:NGN7"/>
    <mergeCell ref="NGO7:NGX7"/>
    <mergeCell ref="NGY7:NHH7"/>
    <mergeCell ref="NHI7:NHR7"/>
    <mergeCell ref="NDC7:NDL7"/>
    <mergeCell ref="NDM7:NDV7"/>
    <mergeCell ref="NDW7:NEF7"/>
    <mergeCell ref="NEG7:NEP7"/>
    <mergeCell ref="NEQ7:NEZ7"/>
    <mergeCell ref="NFA7:NFJ7"/>
    <mergeCell ref="NAU7:NBD7"/>
    <mergeCell ref="NBE7:NBN7"/>
    <mergeCell ref="NBO7:NBX7"/>
    <mergeCell ref="NBY7:NCH7"/>
    <mergeCell ref="NCI7:NCR7"/>
    <mergeCell ref="NCS7:NDB7"/>
    <mergeCell ref="NMI7:NMR7"/>
    <mergeCell ref="NMS7:NNB7"/>
    <mergeCell ref="NNC7:NNL7"/>
    <mergeCell ref="NNM7:NNV7"/>
    <mergeCell ref="NNW7:NOF7"/>
    <mergeCell ref="NOG7:NOP7"/>
    <mergeCell ref="NKA7:NKJ7"/>
    <mergeCell ref="NKK7:NKT7"/>
    <mergeCell ref="NKU7:NLD7"/>
    <mergeCell ref="NLE7:NLN7"/>
    <mergeCell ref="NLO7:NLX7"/>
    <mergeCell ref="NLY7:NMH7"/>
    <mergeCell ref="NHS7:NIB7"/>
    <mergeCell ref="NIC7:NIL7"/>
    <mergeCell ref="NIM7:NIV7"/>
    <mergeCell ref="NIW7:NJF7"/>
    <mergeCell ref="NJG7:NJP7"/>
    <mergeCell ref="NJQ7:NJZ7"/>
    <mergeCell ref="NTG7:NTP7"/>
    <mergeCell ref="NTQ7:NTZ7"/>
    <mergeCell ref="NUA7:NUJ7"/>
    <mergeCell ref="NUK7:NUT7"/>
    <mergeCell ref="NUU7:NVD7"/>
    <mergeCell ref="NVE7:NVN7"/>
    <mergeCell ref="NQY7:NRH7"/>
    <mergeCell ref="NRI7:NRR7"/>
    <mergeCell ref="NRS7:NSB7"/>
    <mergeCell ref="NSC7:NSL7"/>
    <mergeCell ref="NSM7:NSV7"/>
    <mergeCell ref="NSW7:NTF7"/>
    <mergeCell ref="NOQ7:NOZ7"/>
    <mergeCell ref="NPA7:NPJ7"/>
    <mergeCell ref="NPK7:NPT7"/>
    <mergeCell ref="NPU7:NQD7"/>
    <mergeCell ref="NQE7:NQN7"/>
    <mergeCell ref="NQO7:NQX7"/>
    <mergeCell ref="OAE7:OAN7"/>
    <mergeCell ref="OAO7:OAX7"/>
    <mergeCell ref="OAY7:OBH7"/>
    <mergeCell ref="OBI7:OBR7"/>
    <mergeCell ref="OBS7:OCB7"/>
    <mergeCell ref="OCC7:OCL7"/>
    <mergeCell ref="NXW7:NYF7"/>
    <mergeCell ref="NYG7:NYP7"/>
    <mergeCell ref="NYQ7:NYZ7"/>
    <mergeCell ref="NZA7:NZJ7"/>
    <mergeCell ref="NZK7:NZT7"/>
    <mergeCell ref="NZU7:OAD7"/>
    <mergeCell ref="NVO7:NVX7"/>
    <mergeCell ref="NVY7:NWH7"/>
    <mergeCell ref="NWI7:NWR7"/>
    <mergeCell ref="NWS7:NXB7"/>
    <mergeCell ref="NXC7:NXL7"/>
    <mergeCell ref="NXM7:NXV7"/>
    <mergeCell ref="OHC7:OHL7"/>
    <mergeCell ref="OHM7:OHV7"/>
    <mergeCell ref="OHW7:OIF7"/>
    <mergeCell ref="OIG7:OIP7"/>
    <mergeCell ref="OIQ7:OIZ7"/>
    <mergeCell ref="OJA7:OJJ7"/>
    <mergeCell ref="OEU7:OFD7"/>
    <mergeCell ref="OFE7:OFN7"/>
    <mergeCell ref="OFO7:OFX7"/>
    <mergeCell ref="OFY7:OGH7"/>
    <mergeCell ref="OGI7:OGR7"/>
    <mergeCell ref="OGS7:OHB7"/>
    <mergeCell ref="OCM7:OCV7"/>
    <mergeCell ref="OCW7:ODF7"/>
    <mergeCell ref="ODG7:ODP7"/>
    <mergeCell ref="ODQ7:ODZ7"/>
    <mergeCell ref="OEA7:OEJ7"/>
    <mergeCell ref="OEK7:OET7"/>
    <mergeCell ref="OOA7:OOJ7"/>
    <mergeCell ref="OOK7:OOT7"/>
    <mergeCell ref="OOU7:OPD7"/>
    <mergeCell ref="OPE7:OPN7"/>
    <mergeCell ref="OPO7:OPX7"/>
    <mergeCell ref="OPY7:OQH7"/>
    <mergeCell ref="OLS7:OMB7"/>
    <mergeCell ref="OMC7:OML7"/>
    <mergeCell ref="OMM7:OMV7"/>
    <mergeCell ref="OMW7:ONF7"/>
    <mergeCell ref="ONG7:ONP7"/>
    <mergeCell ref="ONQ7:ONZ7"/>
    <mergeCell ref="OJK7:OJT7"/>
    <mergeCell ref="OJU7:OKD7"/>
    <mergeCell ref="OKE7:OKN7"/>
    <mergeCell ref="OKO7:OKX7"/>
    <mergeCell ref="OKY7:OLH7"/>
    <mergeCell ref="OLI7:OLR7"/>
    <mergeCell ref="OUY7:OVH7"/>
    <mergeCell ref="OVI7:OVR7"/>
    <mergeCell ref="OVS7:OWB7"/>
    <mergeCell ref="OWC7:OWL7"/>
    <mergeCell ref="OWM7:OWV7"/>
    <mergeCell ref="OWW7:OXF7"/>
    <mergeCell ref="OSQ7:OSZ7"/>
    <mergeCell ref="OTA7:OTJ7"/>
    <mergeCell ref="OTK7:OTT7"/>
    <mergeCell ref="OTU7:OUD7"/>
    <mergeCell ref="OUE7:OUN7"/>
    <mergeCell ref="OUO7:OUX7"/>
    <mergeCell ref="OQI7:OQR7"/>
    <mergeCell ref="OQS7:ORB7"/>
    <mergeCell ref="ORC7:ORL7"/>
    <mergeCell ref="ORM7:ORV7"/>
    <mergeCell ref="ORW7:OSF7"/>
    <mergeCell ref="OSG7:OSP7"/>
    <mergeCell ref="PBW7:PCF7"/>
    <mergeCell ref="PCG7:PCP7"/>
    <mergeCell ref="PCQ7:PCZ7"/>
    <mergeCell ref="PDA7:PDJ7"/>
    <mergeCell ref="PDK7:PDT7"/>
    <mergeCell ref="PDU7:PED7"/>
    <mergeCell ref="OZO7:OZX7"/>
    <mergeCell ref="OZY7:PAH7"/>
    <mergeCell ref="PAI7:PAR7"/>
    <mergeCell ref="PAS7:PBB7"/>
    <mergeCell ref="PBC7:PBL7"/>
    <mergeCell ref="PBM7:PBV7"/>
    <mergeCell ref="OXG7:OXP7"/>
    <mergeCell ref="OXQ7:OXZ7"/>
    <mergeCell ref="OYA7:OYJ7"/>
    <mergeCell ref="OYK7:OYT7"/>
    <mergeCell ref="OYU7:OZD7"/>
    <mergeCell ref="OZE7:OZN7"/>
    <mergeCell ref="PIU7:PJD7"/>
    <mergeCell ref="PJE7:PJN7"/>
    <mergeCell ref="PJO7:PJX7"/>
    <mergeCell ref="PJY7:PKH7"/>
    <mergeCell ref="PKI7:PKR7"/>
    <mergeCell ref="PKS7:PLB7"/>
    <mergeCell ref="PGM7:PGV7"/>
    <mergeCell ref="PGW7:PHF7"/>
    <mergeCell ref="PHG7:PHP7"/>
    <mergeCell ref="PHQ7:PHZ7"/>
    <mergeCell ref="PIA7:PIJ7"/>
    <mergeCell ref="PIK7:PIT7"/>
    <mergeCell ref="PEE7:PEN7"/>
    <mergeCell ref="PEO7:PEX7"/>
    <mergeCell ref="PEY7:PFH7"/>
    <mergeCell ref="PFI7:PFR7"/>
    <mergeCell ref="PFS7:PGB7"/>
    <mergeCell ref="PGC7:PGL7"/>
    <mergeCell ref="PPS7:PQB7"/>
    <mergeCell ref="PQC7:PQL7"/>
    <mergeCell ref="PQM7:PQV7"/>
    <mergeCell ref="PQW7:PRF7"/>
    <mergeCell ref="PRG7:PRP7"/>
    <mergeCell ref="PRQ7:PRZ7"/>
    <mergeCell ref="PNK7:PNT7"/>
    <mergeCell ref="PNU7:POD7"/>
    <mergeCell ref="POE7:PON7"/>
    <mergeCell ref="POO7:POX7"/>
    <mergeCell ref="POY7:PPH7"/>
    <mergeCell ref="PPI7:PPR7"/>
    <mergeCell ref="PLC7:PLL7"/>
    <mergeCell ref="PLM7:PLV7"/>
    <mergeCell ref="PLW7:PMF7"/>
    <mergeCell ref="PMG7:PMP7"/>
    <mergeCell ref="PMQ7:PMZ7"/>
    <mergeCell ref="PNA7:PNJ7"/>
    <mergeCell ref="PWQ7:PWZ7"/>
    <mergeCell ref="PXA7:PXJ7"/>
    <mergeCell ref="PXK7:PXT7"/>
    <mergeCell ref="PXU7:PYD7"/>
    <mergeCell ref="PYE7:PYN7"/>
    <mergeCell ref="PYO7:PYX7"/>
    <mergeCell ref="PUI7:PUR7"/>
    <mergeCell ref="PUS7:PVB7"/>
    <mergeCell ref="PVC7:PVL7"/>
    <mergeCell ref="PVM7:PVV7"/>
    <mergeCell ref="PVW7:PWF7"/>
    <mergeCell ref="PWG7:PWP7"/>
    <mergeCell ref="PSA7:PSJ7"/>
    <mergeCell ref="PSK7:PST7"/>
    <mergeCell ref="PSU7:PTD7"/>
    <mergeCell ref="PTE7:PTN7"/>
    <mergeCell ref="PTO7:PTX7"/>
    <mergeCell ref="PTY7:PUH7"/>
    <mergeCell ref="QDO7:QDX7"/>
    <mergeCell ref="QDY7:QEH7"/>
    <mergeCell ref="QEI7:QER7"/>
    <mergeCell ref="QES7:QFB7"/>
    <mergeCell ref="QFC7:QFL7"/>
    <mergeCell ref="QFM7:QFV7"/>
    <mergeCell ref="QBG7:QBP7"/>
    <mergeCell ref="QBQ7:QBZ7"/>
    <mergeCell ref="QCA7:QCJ7"/>
    <mergeCell ref="QCK7:QCT7"/>
    <mergeCell ref="QCU7:QDD7"/>
    <mergeCell ref="QDE7:QDN7"/>
    <mergeCell ref="PYY7:PZH7"/>
    <mergeCell ref="PZI7:PZR7"/>
    <mergeCell ref="PZS7:QAB7"/>
    <mergeCell ref="QAC7:QAL7"/>
    <mergeCell ref="QAM7:QAV7"/>
    <mergeCell ref="QAW7:QBF7"/>
    <mergeCell ref="QKM7:QKV7"/>
    <mergeCell ref="QKW7:QLF7"/>
    <mergeCell ref="QLG7:QLP7"/>
    <mergeCell ref="QLQ7:QLZ7"/>
    <mergeCell ref="QMA7:QMJ7"/>
    <mergeCell ref="QMK7:QMT7"/>
    <mergeCell ref="QIE7:QIN7"/>
    <mergeCell ref="QIO7:QIX7"/>
    <mergeCell ref="QIY7:QJH7"/>
    <mergeCell ref="QJI7:QJR7"/>
    <mergeCell ref="QJS7:QKB7"/>
    <mergeCell ref="QKC7:QKL7"/>
    <mergeCell ref="QFW7:QGF7"/>
    <mergeCell ref="QGG7:QGP7"/>
    <mergeCell ref="QGQ7:QGZ7"/>
    <mergeCell ref="QHA7:QHJ7"/>
    <mergeCell ref="QHK7:QHT7"/>
    <mergeCell ref="QHU7:QID7"/>
    <mergeCell ref="QRK7:QRT7"/>
    <mergeCell ref="QRU7:QSD7"/>
    <mergeCell ref="QSE7:QSN7"/>
    <mergeCell ref="QSO7:QSX7"/>
    <mergeCell ref="QSY7:QTH7"/>
    <mergeCell ref="QTI7:QTR7"/>
    <mergeCell ref="QPC7:QPL7"/>
    <mergeCell ref="QPM7:QPV7"/>
    <mergeCell ref="QPW7:QQF7"/>
    <mergeCell ref="QQG7:QQP7"/>
    <mergeCell ref="QQQ7:QQZ7"/>
    <mergeCell ref="QRA7:QRJ7"/>
    <mergeCell ref="QMU7:QND7"/>
    <mergeCell ref="QNE7:QNN7"/>
    <mergeCell ref="QNO7:QNX7"/>
    <mergeCell ref="QNY7:QOH7"/>
    <mergeCell ref="QOI7:QOR7"/>
    <mergeCell ref="QOS7:QPB7"/>
    <mergeCell ref="QYI7:QYR7"/>
    <mergeCell ref="QYS7:QZB7"/>
    <mergeCell ref="QZC7:QZL7"/>
    <mergeCell ref="QZM7:QZV7"/>
    <mergeCell ref="QZW7:RAF7"/>
    <mergeCell ref="RAG7:RAP7"/>
    <mergeCell ref="QWA7:QWJ7"/>
    <mergeCell ref="QWK7:QWT7"/>
    <mergeCell ref="QWU7:QXD7"/>
    <mergeCell ref="QXE7:QXN7"/>
    <mergeCell ref="QXO7:QXX7"/>
    <mergeCell ref="QXY7:QYH7"/>
    <mergeCell ref="QTS7:QUB7"/>
    <mergeCell ref="QUC7:QUL7"/>
    <mergeCell ref="QUM7:QUV7"/>
    <mergeCell ref="QUW7:QVF7"/>
    <mergeCell ref="QVG7:QVP7"/>
    <mergeCell ref="QVQ7:QVZ7"/>
    <mergeCell ref="RFG7:RFP7"/>
    <mergeCell ref="RFQ7:RFZ7"/>
    <mergeCell ref="RGA7:RGJ7"/>
    <mergeCell ref="RGK7:RGT7"/>
    <mergeCell ref="RGU7:RHD7"/>
    <mergeCell ref="RHE7:RHN7"/>
    <mergeCell ref="RCY7:RDH7"/>
    <mergeCell ref="RDI7:RDR7"/>
    <mergeCell ref="RDS7:REB7"/>
    <mergeCell ref="REC7:REL7"/>
    <mergeCell ref="REM7:REV7"/>
    <mergeCell ref="REW7:RFF7"/>
    <mergeCell ref="RAQ7:RAZ7"/>
    <mergeCell ref="RBA7:RBJ7"/>
    <mergeCell ref="RBK7:RBT7"/>
    <mergeCell ref="RBU7:RCD7"/>
    <mergeCell ref="RCE7:RCN7"/>
    <mergeCell ref="RCO7:RCX7"/>
    <mergeCell ref="RME7:RMN7"/>
    <mergeCell ref="RMO7:RMX7"/>
    <mergeCell ref="RMY7:RNH7"/>
    <mergeCell ref="RNI7:RNR7"/>
    <mergeCell ref="RNS7:ROB7"/>
    <mergeCell ref="ROC7:ROL7"/>
    <mergeCell ref="RJW7:RKF7"/>
    <mergeCell ref="RKG7:RKP7"/>
    <mergeCell ref="RKQ7:RKZ7"/>
    <mergeCell ref="RLA7:RLJ7"/>
    <mergeCell ref="RLK7:RLT7"/>
    <mergeCell ref="RLU7:RMD7"/>
    <mergeCell ref="RHO7:RHX7"/>
    <mergeCell ref="RHY7:RIH7"/>
    <mergeCell ref="RII7:RIR7"/>
    <mergeCell ref="RIS7:RJB7"/>
    <mergeCell ref="RJC7:RJL7"/>
    <mergeCell ref="RJM7:RJV7"/>
    <mergeCell ref="RTC7:RTL7"/>
    <mergeCell ref="RTM7:RTV7"/>
    <mergeCell ref="RTW7:RUF7"/>
    <mergeCell ref="RUG7:RUP7"/>
    <mergeCell ref="RUQ7:RUZ7"/>
    <mergeCell ref="RVA7:RVJ7"/>
    <mergeCell ref="RQU7:RRD7"/>
    <mergeCell ref="RRE7:RRN7"/>
    <mergeCell ref="RRO7:RRX7"/>
    <mergeCell ref="RRY7:RSH7"/>
    <mergeCell ref="RSI7:RSR7"/>
    <mergeCell ref="RSS7:RTB7"/>
    <mergeCell ref="ROM7:ROV7"/>
    <mergeCell ref="ROW7:RPF7"/>
    <mergeCell ref="RPG7:RPP7"/>
    <mergeCell ref="RPQ7:RPZ7"/>
    <mergeCell ref="RQA7:RQJ7"/>
    <mergeCell ref="RQK7:RQT7"/>
    <mergeCell ref="SAA7:SAJ7"/>
    <mergeCell ref="SAK7:SAT7"/>
    <mergeCell ref="SAU7:SBD7"/>
    <mergeCell ref="SBE7:SBN7"/>
    <mergeCell ref="SBO7:SBX7"/>
    <mergeCell ref="SBY7:SCH7"/>
    <mergeCell ref="RXS7:RYB7"/>
    <mergeCell ref="RYC7:RYL7"/>
    <mergeCell ref="RYM7:RYV7"/>
    <mergeCell ref="RYW7:RZF7"/>
    <mergeCell ref="RZG7:RZP7"/>
    <mergeCell ref="RZQ7:RZZ7"/>
    <mergeCell ref="RVK7:RVT7"/>
    <mergeCell ref="RVU7:RWD7"/>
    <mergeCell ref="RWE7:RWN7"/>
    <mergeCell ref="RWO7:RWX7"/>
    <mergeCell ref="RWY7:RXH7"/>
    <mergeCell ref="RXI7:RXR7"/>
    <mergeCell ref="SGY7:SHH7"/>
    <mergeCell ref="SHI7:SHR7"/>
    <mergeCell ref="SHS7:SIB7"/>
    <mergeCell ref="SIC7:SIL7"/>
    <mergeCell ref="SIM7:SIV7"/>
    <mergeCell ref="SIW7:SJF7"/>
    <mergeCell ref="SEQ7:SEZ7"/>
    <mergeCell ref="SFA7:SFJ7"/>
    <mergeCell ref="SFK7:SFT7"/>
    <mergeCell ref="SFU7:SGD7"/>
    <mergeCell ref="SGE7:SGN7"/>
    <mergeCell ref="SGO7:SGX7"/>
    <mergeCell ref="SCI7:SCR7"/>
    <mergeCell ref="SCS7:SDB7"/>
    <mergeCell ref="SDC7:SDL7"/>
    <mergeCell ref="SDM7:SDV7"/>
    <mergeCell ref="SDW7:SEF7"/>
    <mergeCell ref="SEG7:SEP7"/>
    <mergeCell ref="SNW7:SOF7"/>
    <mergeCell ref="SOG7:SOP7"/>
    <mergeCell ref="SOQ7:SOZ7"/>
    <mergeCell ref="SPA7:SPJ7"/>
    <mergeCell ref="SPK7:SPT7"/>
    <mergeCell ref="SPU7:SQD7"/>
    <mergeCell ref="SLO7:SLX7"/>
    <mergeCell ref="SLY7:SMH7"/>
    <mergeCell ref="SMI7:SMR7"/>
    <mergeCell ref="SMS7:SNB7"/>
    <mergeCell ref="SNC7:SNL7"/>
    <mergeCell ref="SNM7:SNV7"/>
    <mergeCell ref="SJG7:SJP7"/>
    <mergeCell ref="SJQ7:SJZ7"/>
    <mergeCell ref="SKA7:SKJ7"/>
    <mergeCell ref="SKK7:SKT7"/>
    <mergeCell ref="SKU7:SLD7"/>
    <mergeCell ref="SLE7:SLN7"/>
    <mergeCell ref="SUU7:SVD7"/>
    <mergeCell ref="SVE7:SVN7"/>
    <mergeCell ref="SVO7:SVX7"/>
    <mergeCell ref="SVY7:SWH7"/>
    <mergeCell ref="SWI7:SWR7"/>
    <mergeCell ref="SWS7:SXB7"/>
    <mergeCell ref="SSM7:SSV7"/>
    <mergeCell ref="SSW7:STF7"/>
    <mergeCell ref="STG7:STP7"/>
    <mergeCell ref="STQ7:STZ7"/>
    <mergeCell ref="SUA7:SUJ7"/>
    <mergeCell ref="SUK7:SUT7"/>
    <mergeCell ref="SQE7:SQN7"/>
    <mergeCell ref="SQO7:SQX7"/>
    <mergeCell ref="SQY7:SRH7"/>
    <mergeCell ref="SRI7:SRR7"/>
    <mergeCell ref="SRS7:SSB7"/>
    <mergeCell ref="SSC7:SSL7"/>
    <mergeCell ref="TBS7:TCB7"/>
    <mergeCell ref="TCC7:TCL7"/>
    <mergeCell ref="TCM7:TCV7"/>
    <mergeCell ref="TCW7:TDF7"/>
    <mergeCell ref="TDG7:TDP7"/>
    <mergeCell ref="TDQ7:TDZ7"/>
    <mergeCell ref="SZK7:SZT7"/>
    <mergeCell ref="SZU7:TAD7"/>
    <mergeCell ref="TAE7:TAN7"/>
    <mergeCell ref="TAO7:TAX7"/>
    <mergeCell ref="TAY7:TBH7"/>
    <mergeCell ref="TBI7:TBR7"/>
    <mergeCell ref="SXC7:SXL7"/>
    <mergeCell ref="SXM7:SXV7"/>
    <mergeCell ref="SXW7:SYF7"/>
    <mergeCell ref="SYG7:SYP7"/>
    <mergeCell ref="SYQ7:SYZ7"/>
    <mergeCell ref="SZA7:SZJ7"/>
    <mergeCell ref="TIQ7:TIZ7"/>
    <mergeCell ref="TJA7:TJJ7"/>
    <mergeCell ref="TJK7:TJT7"/>
    <mergeCell ref="TJU7:TKD7"/>
    <mergeCell ref="TKE7:TKN7"/>
    <mergeCell ref="TKO7:TKX7"/>
    <mergeCell ref="TGI7:TGR7"/>
    <mergeCell ref="TGS7:THB7"/>
    <mergeCell ref="THC7:THL7"/>
    <mergeCell ref="THM7:THV7"/>
    <mergeCell ref="THW7:TIF7"/>
    <mergeCell ref="TIG7:TIP7"/>
    <mergeCell ref="TEA7:TEJ7"/>
    <mergeCell ref="TEK7:TET7"/>
    <mergeCell ref="TEU7:TFD7"/>
    <mergeCell ref="TFE7:TFN7"/>
    <mergeCell ref="TFO7:TFX7"/>
    <mergeCell ref="TFY7:TGH7"/>
    <mergeCell ref="TPO7:TPX7"/>
    <mergeCell ref="TPY7:TQH7"/>
    <mergeCell ref="TQI7:TQR7"/>
    <mergeCell ref="TQS7:TRB7"/>
    <mergeCell ref="TRC7:TRL7"/>
    <mergeCell ref="TRM7:TRV7"/>
    <mergeCell ref="TNG7:TNP7"/>
    <mergeCell ref="TNQ7:TNZ7"/>
    <mergeCell ref="TOA7:TOJ7"/>
    <mergeCell ref="TOK7:TOT7"/>
    <mergeCell ref="TOU7:TPD7"/>
    <mergeCell ref="TPE7:TPN7"/>
    <mergeCell ref="TKY7:TLH7"/>
    <mergeCell ref="TLI7:TLR7"/>
    <mergeCell ref="TLS7:TMB7"/>
    <mergeCell ref="TMC7:TML7"/>
    <mergeCell ref="TMM7:TMV7"/>
    <mergeCell ref="TMW7:TNF7"/>
    <mergeCell ref="TWM7:TWV7"/>
    <mergeCell ref="TWW7:TXF7"/>
    <mergeCell ref="TXG7:TXP7"/>
    <mergeCell ref="TXQ7:TXZ7"/>
    <mergeCell ref="TYA7:TYJ7"/>
    <mergeCell ref="TYK7:TYT7"/>
    <mergeCell ref="TUE7:TUN7"/>
    <mergeCell ref="TUO7:TUX7"/>
    <mergeCell ref="TUY7:TVH7"/>
    <mergeCell ref="TVI7:TVR7"/>
    <mergeCell ref="TVS7:TWB7"/>
    <mergeCell ref="TWC7:TWL7"/>
    <mergeCell ref="TRW7:TSF7"/>
    <mergeCell ref="TSG7:TSP7"/>
    <mergeCell ref="TSQ7:TSZ7"/>
    <mergeCell ref="TTA7:TTJ7"/>
    <mergeCell ref="TTK7:TTT7"/>
    <mergeCell ref="TTU7:TUD7"/>
    <mergeCell ref="UDK7:UDT7"/>
    <mergeCell ref="UDU7:UED7"/>
    <mergeCell ref="UEE7:UEN7"/>
    <mergeCell ref="UEO7:UEX7"/>
    <mergeCell ref="UEY7:UFH7"/>
    <mergeCell ref="UFI7:UFR7"/>
    <mergeCell ref="UBC7:UBL7"/>
    <mergeCell ref="UBM7:UBV7"/>
    <mergeCell ref="UBW7:UCF7"/>
    <mergeCell ref="UCG7:UCP7"/>
    <mergeCell ref="UCQ7:UCZ7"/>
    <mergeCell ref="UDA7:UDJ7"/>
    <mergeCell ref="TYU7:TZD7"/>
    <mergeCell ref="TZE7:TZN7"/>
    <mergeCell ref="TZO7:TZX7"/>
    <mergeCell ref="TZY7:UAH7"/>
    <mergeCell ref="UAI7:UAR7"/>
    <mergeCell ref="UAS7:UBB7"/>
    <mergeCell ref="UKI7:UKR7"/>
    <mergeCell ref="UKS7:ULB7"/>
    <mergeCell ref="ULC7:ULL7"/>
    <mergeCell ref="ULM7:ULV7"/>
    <mergeCell ref="ULW7:UMF7"/>
    <mergeCell ref="UMG7:UMP7"/>
    <mergeCell ref="UIA7:UIJ7"/>
    <mergeCell ref="UIK7:UIT7"/>
    <mergeCell ref="UIU7:UJD7"/>
    <mergeCell ref="UJE7:UJN7"/>
    <mergeCell ref="UJO7:UJX7"/>
    <mergeCell ref="UJY7:UKH7"/>
    <mergeCell ref="UFS7:UGB7"/>
    <mergeCell ref="UGC7:UGL7"/>
    <mergeCell ref="UGM7:UGV7"/>
    <mergeCell ref="UGW7:UHF7"/>
    <mergeCell ref="UHG7:UHP7"/>
    <mergeCell ref="UHQ7:UHZ7"/>
    <mergeCell ref="URG7:URP7"/>
    <mergeCell ref="URQ7:URZ7"/>
    <mergeCell ref="USA7:USJ7"/>
    <mergeCell ref="USK7:UST7"/>
    <mergeCell ref="USU7:UTD7"/>
    <mergeCell ref="UTE7:UTN7"/>
    <mergeCell ref="UOY7:UPH7"/>
    <mergeCell ref="UPI7:UPR7"/>
    <mergeCell ref="UPS7:UQB7"/>
    <mergeCell ref="UQC7:UQL7"/>
    <mergeCell ref="UQM7:UQV7"/>
    <mergeCell ref="UQW7:URF7"/>
    <mergeCell ref="UMQ7:UMZ7"/>
    <mergeCell ref="UNA7:UNJ7"/>
    <mergeCell ref="UNK7:UNT7"/>
    <mergeCell ref="UNU7:UOD7"/>
    <mergeCell ref="UOE7:UON7"/>
    <mergeCell ref="UOO7:UOX7"/>
    <mergeCell ref="UYE7:UYN7"/>
    <mergeCell ref="UYO7:UYX7"/>
    <mergeCell ref="UYY7:UZH7"/>
    <mergeCell ref="UZI7:UZR7"/>
    <mergeCell ref="UZS7:VAB7"/>
    <mergeCell ref="VAC7:VAL7"/>
    <mergeCell ref="UVW7:UWF7"/>
    <mergeCell ref="UWG7:UWP7"/>
    <mergeCell ref="UWQ7:UWZ7"/>
    <mergeCell ref="UXA7:UXJ7"/>
    <mergeCell ref="UXK7:UXT7"/>
    <mergeCell ref="UXU7:UYD7"/>
    <mergeCell ref="UTO7:UTX7"/>
    <mergeCell ref="UTY7:UUH7"/>
    <mergeCell ref="UUI7:UUR7"/>
    <mergeCell ref="UUS7:UVB7"/>
    <mergeCell ref="UVC7:UVL7"/>
    <mergeCell ref="UVM7:UVV7"/>
    <mergeCell ref="VFC7:VFL7"/>
    <mergeCell ref="VFM7:VFV7"/>
    <mergeCell ref="VFW7:VGF7"/>
    <mergeCell ref="VGG7:VGP7"/>
    <mergeCell ref="VGQ7:VGZ7"/>
    <mergeCell ref="VHA7:VHJ7"/>
    <mergeCell ref="VCU7:VDD7"/>
    <mergeCell ref="VDE7:VDN7"/>
    <mergeCell ref="VDO7:VDX7"/>
    <mergeCell ref="VDY7:VEH7"/>
    <mergeCell ref="VEI7:VER7"/>
    <mergeCell ref="VES7:VFB7"/>
    <mergeCell ref="VAM7:VAV7"/>
    <mergeCell ref="VAW7:VBF7"/>
    <mergeCell ref="VBG7:VBP7"/>
    <mergeCell ref="VBQ7:VBZ7"/>
    <mergeCell ref="VCA7:VCJ7"/>
    <mergeCell ref="VCK7:VCT7"/>
    <mergeCell ref="VMA7:VMJ7"/>
    <mergeCell ref="VMK7:VMT7"/>
    <mergeCell ref="VMU7:VND7"/>
    <mergeCell ref="VNE7:VNN7"/>
    <mergeCell ref="VNO7:VNX7"/>
    <mergeCell ref="VNY7:VOH7"/>
    <mergeCell ref="VJS7:VKB7"/>
    <mergeCell ref="VKC7:VKL7"/>
    <mergeCell ref="VKM7:VKV7"/>
    <mergeCell ref="VKW7:VLF7"/>
    <mergeCell ref="VLG7:VLP7"/>
    <mergeCell ref="VLQ7:VLZ7"/>
    <mergeCell ref="VHK7:VHT7"/>
    <mergeCell ref="VHU7:VID7"/>
    <mergeCell ref="VIE7:VIN7"/>
    <mergeCell ref="VIO7:VIX7"/>
    <mergeCell ref="VIY7:VJH7"/>
    <mergeCell ref="VJI7:VJR7"/>
    <mergeCell ref="VSY7:VTH7"/>
    <mergeCell ref="VTI7:VTR7"/>
    <mergeCell ref="VTS7:VUB7"/>
    <mergeCell ref="VUC7:VUL7"/>
    <mergeCell ref="VUM7:VUV7"/>
    <mergeCell ref="VUW7:VVF7"/>
    <mergeCell ref="VQQ7:VQZ7"/>
    <mergeCell ref="VRA7:VRJ7"/>
    <mergeCell ref="VRK7:VRT7"/>
    <mergeCell ref="VRU7:VSD7"/>
    <mergeCell ref="VSE7:VSN7"/>
    <mergeCell ref="VSO7:VSX7"/>
    <mergeCell ref="VOI7:VOR7"/>
    <mergeCell ref="VOS7:VPB7"/>
    <mergeCell ref="VPC7:VPL7"/>
    <mergeCell ref="VPM7:VPV7"/>
    <mergeCell ref="VPW7:VQF7"/>
    <mergeCell ref="VQG7:VQP7"/>
    <mergeCell ref="VZW7:WAF7"/>
    <mergeCell ref="WAG7:WAP7"/>
    <mergeCell ref="WAQ7:WAZ7"/>
    <mergeCell ref="WBA7:WBJ7"/>
    <mergeCell ref="WBK7:WBT7"/>
    <mergeCell ref="WBU7:WCD7"/>
    <mergeCell ref="VXO7:VXX7"/>
    <mergeCell ref="VXY7:VYH7"/>
    <mergeCell ref="VYI7:VYR7"/>
    <mergeCell ref="VYS7:VZB7"/>
    <mergeCell ref="VZC7:VZL7"/>
    <mergeCell ref="VZM7:VZV7"/>
    <mergeCell ref="VVG7:VVP7"/>
    <mergeCell ref="VVQ7:VVZ7"/>
    <mergeCell ref="VWA7:VWJ7"/>
    <mergeCell ref="VWK7:VWT7"/>
    <mergeCell ref="VWU7:VXD7"/>
    <mergeCell ref="VXE7:VXN7"/>
    <mergeCell ref="WGU7:WHD7"/>
    <mergeCell ref="WHE7:WHN7"/>
    <mergeCell ref="WHO7:WHX7"/>
    <mergeCell ref="WHY7:WIH7"/>
    <mergeCell ref="WII7:WIR7"/>
    <mergeCell ref="WIS7:WJB7"/>
    <mergeCell ref="WEM7:WEV7"/>
    <mergeCell ref="WEW7:WFF7"/>
    <mergeCell ref="WFG7:WFP7"/>
    <mergeCell ref="WFQ7:WFZ7"/>
    <mergeCell ref="WGA7:WGJ7"/>
    <mergeCell ref="WGK7:WGT7"/>
    <mergeCell ref="WCE7:WCN7"/>
    <mergeCell ref="WCO7:WCX7"/>
    <mergeCell ref="WCY7:WDH7"/>
    <mergeCell ref="WDI7:WDR7"/>
    <mergeCell ref="WDS7:WEB7"/>
    <mergeCell ref="WEC7:WEL7"/>
    <mergeCell ref="WNS7:WOB7"/>
    <mergeCell ref="WOC7:WOL7"/>
    <mergeCell ref="WOM7:WOV7"/>
    <mergeCell ref="WOW7:WPF7"/>
    <mergeCell ref="WPG7:WPP7"/>
    <mergeCell ref="WPQ7:WPZ7"/>
    <mergeCell ref="WLK7:WLT7"/>
    <mergeCell ref="WLU7:WMD7"/>
    <mergeCell ref="WME7:WMN7"/>
    <mergeCell ref="WMO7:WMX7"/>
    <mergeCell ref="WMY7:WNH7"/>
    <mergeCell ref="WNI7:WNR7"/>
    <mergeCell ref="WJC7:WJL7"/>
    <mergeCell ref="WJM7:WJV7"/>
    <mergeCell ref="WJW7:WKF7"/>
    <mergeCell ref="WKG7:WKP7"/>
    <mergeCell ref="WKQ7:WKZ7"/>
    <mergeCell ref="WLA7:WLJ7"/>
    <mergeCell ref="WUQ7:WUZ7"/>
    <mergeCell ref="WVA7:WVJ7"/>
    <mergeCell ref="WVK7:WVT7"/>
    <mergeCell ref="WVU7:WWD7"/>
    <mergeCell ref="WWE7:WWN7"/>
    <mergeCell ref="WWO7:WWX7"/>
    <mergeCell ref="WSI7:WSR7"/>
    <mergeCell ref="WSS7:WTB7"/>
    <mergeCell ref="WTC7:WTL7"/>
    <mergeCell ref="WTM7:WTV7"/>
    <mergeCell ref="WTW7:WUF7"/>
    <mergeCell ref="WUG7:WUP7"/>
    <mergeCell ref="WQA7:WQJ7"/>
    <mergeCell ref="WQK7:WQT7"/>
    <mergeCell ref="WQU7:WRD7"/>
    <mergeCell ref="WRE7:WRN7"/>
    <mergeCell ref="WRO7:WRX7"/>
    <mergeCell ref="WRY7:WSH7"/>
    <mergeCell ref="XDW7:XEF7"/>
    <mergeCell ref="XEG7:XEP7"/>
    <mergeCell ref="XEQ7:XEZ7"/>
    <mergeCell ref="XFA7:XFD7"/>
    <mergeCell ref="XBO7:XBX7"/>
    <mergeCell ref="XBY7:XCH7"/>
    <mergeCell ref="XCI7:XCR7"/>
    <mergeCell ref="XCS7:XDB7"/>
    <mergeCell ref="XDC7:XDL7"/>
    <mergeCell ref="XDM7:XDV7"/>
    <mergeCell ref="WZG7:WZP7"/>
    <mergeCell ref="WZQ7:WZZ7"/>
    <mergeCell ref="XAA7:XAJ7"/>
    <mergeCell ref="XAK7:XAT7"/>
    <mergeCell ref="XAU7:XBD7"/>
    <mergeCell ref="XBE7:XBN7"/>
    <mergeCell ref="WWY7:WXH7"/>
    <mergeCell ref="WXI7:WXR7"/>
    <mergeCell ref="WXS7:WYB7"/>
    <mergeCell ref="WYC7:WYL7"/>
    <mergeCell ref="WYM7:WYV7"/>
    <mergeCell ref="WYW7:WZF7"/>
  </mergeCells>
  <hyperlinks>
    <hyperlink ref="A8" location="TableOfContents!A1" display="Go to Table of Contents" xr:uid="{52AE12AC-283F-4D9C-B711-102358471E36}"/>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88"/>
  <sheetViews>
    <sheetView workbookViewId="0">
      <selection activeCell="C1" sqref="C1:F1048576"/>
    </sheetView>
  </sheetViews>
  <sheetFormatPr defaultColWidth="0" defaultRowHeight="15.5" zeroHeight="1" x14ac:dyDescent="0.35"/>
  <cols>
    <col min="1" max="1" width="136.81640625" style="21" bestFit="1" customWidth="1"/>
    <col min="2" max="2" width="19.453125" customWidth="1"/>
    <col min="3" max="3" width="6.08984375" style="15" hidden="1" customWidth="1"/>
    <col min="4" max="4" width="9.08984375" style="16" hidden="1" customWidth="1"/>
    <col min="5" max="5" width="15.08984375" style="15" hidden="1" customWidth="1"/>
    <col min="6" max="6" width="6.08984375" style="17" hidden="1" customWidth="1"/>
    <col min="7" max="9" width="6.08984375" hidden="1" customWidth="1"/>
    <col min="10" max="10" width="31.54296875" hidden="1"/>
    <col min="11" max="11" width="6.08984375" hidden="1" customWidth="1"/>
    <col min="12" max="16383" width="12.1796875" hidden="1"/>
    <col min="16384" max="16384" width="8.26953125" hidden="1"/>
  </cols>
  <sheetData>
    <row r="1" spans="1:6" ht="20.5" thickBot="1" x14ac:dyDescent="0.45">
      <c r="A1" s="225" t="s">
        <v>163</v>
      </c>
      <c r="B1" s="18"/>
      <c r="C1" s="15" t="s">
        <v>74</v>
      </c>
      <c r="D1" s="16" t="s">
        <v>75</v>
      </c>
      <c r="F1" s="17" t="s">
        <v>266</v>
      </c>
    </row>
    <row r="2" spans="1:6" ht="16" thickTop="1" x14ac:dyDescent="0.35">
      <c r="A2" s="19" t="s">
        <v>161</v>
      </c>
      <c r="B2" s="20" t="s">
        <v>162</v>
      </c>
      <c r="C2" s="15" t="s">
        <v>267</v>
      </c>
      <c r="F2" s="17">
        <v>1</v>
      </c>
    </row>
    <row r="3" spans="1:6" x14ac:dyDescent="0.35">
      <c r="A3" s="22" t="str">
        <f>"Table N."&amp;C3&amp;" "&amp;E3</f>
        <v>Table N.1 Active participants including ECA at 31 December 2022</v>
      </c>
      <c r="B3" s="195" t="s">
        <v>164</v>
      </c>
      <c r="C3" s="15">
        <f>IF(AND(F3=0,$C$2&lt;&gt;"Full"),0,IF($C$2="Full",IF(LEFT(D3,1)="T",COUNTIF($D$2:$D2,"*Table*")+1,0),IF(LEFT(D3,1)="T",COUNTIF($D$2:$D2,"*Table*")-COUNTIFS($F$2:F2,0,$D$2:$D2,"Table")+1,0)))</f>
        <v>1</v>
      </c>
      <c r="D3" s="16" t="s">
        <v>76</v>
      </c>
      <c r="E3" s="15" t="s">
        <v>270</v>
      </c>
      <c r="F3" s="17">
        <v>1</v>
      </c>
    </row>
    <row r="4" spans="1:6" x14ac:dyDescent="0.35">
      <c r="A4" s="22" t="str">
        <f t="shared" ref="A4:A67" si="0">"Table N."&amp;C4&amp;" "&amp;E4</f>
        <v>Table N.2 Number of active participant plans by age group at 31 December 2022</v>
      </c>
      <c r="B4" s="195" t="s">
        <v>165</v>
      </c>
      <c r="C4" s="15">
        <f>IF(AND(F4=0,$C$2&lt;&gt;"Full"),0,IF($C$2="Full",IF(LEFT(D4,1)="T",COUNTIF($D$2:$D3,"*Table*")+1,0),IF(LEFT(D4,1)="T",COUNTIF($D$2:$D3,"*Table*")-COUNTIFS($F$2:F3,0,$D$2:$D3,"Table")+1,0)))</f>
        <v>2</v>
      </c>
      <c r="D4" s="16" t="s">
        <v>77</v>
      </c>
      <c r="E4" s="15" t="s">
        <v>271</v>
      </c>
      <c r="F4" s="17">
        <v>1</v>
      </c>
    </row>
    <row r="5" spans="1:6" x14ac:dyDescent="0.35">
      <c r="A5" s="22" t="str">
        <f t="shared" si="0"/>
        <v>Table N.3 Proportion of active participant plans by age group at 31 December 2022</v>
      </c>
      <c r="B5" s="195" t="s">
        <v>166</v>
      </c>
      <c r="C5" s="15">
        <f>IF(AND(F5=0,$C$2&lt;&gt;"Full"),0,IF($C$2="Full",IF(LEFT(D5,1)="T",COUNTIF($D$2:$D4,"*Table*")+1,0),IF(LEFT(D5,1)="T",COUNTIF($D$2:$D4,"*Table*")-COUNTIFS($F$2:F4,0,$D$2:$D4,"Table")+1,0)))</f>
        <v>3</v>
      </c>
      <c r="D5" s="16" t="s">
        <v>78</v>
      </c>
      <c r="E5" s="15" t="s">
        <v>272</v>
      </c>
      <c r="F5" s="17">
        <v>1</v>
      </c>
    </row>
    <row r="6" spans="1:6" x14ac:dyDescent="0.35">
      <c r="A6" s="22" t="str">
        <f t="shared" si="0"/>
        <v>Table N.4 Number of active participant plans (participants in SIL) by age group at 31 December 2022</v>
      </c>
      <c r="B6" s="195" t="s">
        <v>167</v>
      </c>
      <c r="C6" s="15">
        <f>IF(AND(F6=0,$C$2&lt;&gt;"Full"),0,IF($C$2="Full",IF(LEFT(D6,1)="T",COUNTIF($D$2:$D5,"*Table*")+1,0),IF(LEFT(D6,1)="T",COUNTIF($D$2:$D5,"*Table*")-COUNTIFS($F$2:F5,0,$D$2:$D5,"Table")+1,0)))</f>
        <v>4</v>
      </c>
      <c r="D6" s="16" t="s">
        <v>79</v>
      </c>
      <c r="E6" s="15" t="s">
        <v>273</v>
      </c>
      <c r="F6" s="17">
        <v>1</v>
      </c>
    </row>
    <row r="7" spans="1:6" x14ac:dyDescent="0.35">
      <c r="A7" s="22" t="str">
        <f t="shared" si="0"/>
        <v>Table N.5 Proportion of active participant plans (participants in SIL) by age group at 31 December 2022</v>
      </c>
      <c r="B7" s="195" t="s">
        <v>168</v>
      </c>
      <c r="C7" s="15">
        <f>IF(AND(F7=0,$C$2&lt;&gt;"Full"),0,IF($C$2="Full",IF(LEFT(D7,1)="T",COUNTIF($D$2:$D6,"*Table*")+1,0),IF(LEFT(D7,1)="T",COUNTIF($D$2:$D6,"*Table*")-COUNTIFS($F$2:F6,0,$D$2:$D6,"Table")+1,0)))</f>
        <v>5</v>
      </c>
      <c r="D7" s="16" t="s">
        <v>80</v>
      </c>
      <c r="E7" s="15" t="s">
        <v>274</v>
      </c>
      <c r="F7" s="17">
        <v>1</v>
      </c>
    </row>
    <row r="8" spans="1:6" x14ac:dyDescent="0.35">
      <c r="A8" s="22" t="str">
        <f t="shared" si="0"/>
        <v>Table N.6 Number of active participant plans (participants not in SIL) by age group at 31 December 2022</v>
      </c>
      <c r="B8" s="195" t="s">
        <v>169</v>
      </c>
      <c r="C8" s="15">
        <f>IF(AND(F8=0,$C$2&lt;&gt;"Full"),0,IF($C$2="Full",IF(LEFT(D8,1)="T",COUNTIF($D$2:$D7,"*Table*")+1,0),IF(LEFT(D8,1)="T",COUNTIF($D$2:$D7,"*Table*")-COUNTIFS($F$2:F7,0,$D$2:$D7,"Table")+1,0)))</f>
        <v>6</v>
      </c>
      <c r="D8" s="16" t="s">
        <v>81</v>
      </c>
      <c r="E8" s="15" t="s">
        <v>275</v>
      </c>
      <c r="F8" s="17">
        <v>1</v>
      </c>
    </row>
    <row r="9" spans="1:6" x14ac:dyDescent="0.35">
      <c r="A9" s="22" t="str">
        <f t="shared" si="0"/>
        <v>Table N.7 Proportion of active participant plans (participants not in SIL) by age group at 31 December 2022</v>
      </c>
      <c r="B9" s="195" t="s">
        <v>170</v>
      </c>
      <c r="C9" s="15">
        <f>IF(AND(F9=0,$C$2&lt;&gt;"Full"),0,IF($C$2="Full",IF(LEFT(D9,1)="T",COUNTIF($D$2:$D8,"*Table*")+1,0),IF(LEFT(D9,1)="T",COUNTIF($D$2:$D8,"*Table*")-COUNTIFS($F$2:F8,0,$D$2:$D8,"Table")+1,0)))</f>
        <v>7</v>
      </c>
      <c r="D9" s="16" t="s">
        <v>82</v>
      </c>
      <c r="E9" s="15" t="s">
        <v>276</v>
      </c>
      <c r="F9" s="17">
        <v>1</v>
      </c>
    </row>
    <row r="10" spans="1:6" x14ac:dyDescent="0.35">
      <c r="A10" s="22" t="str">
        <f t="shared" si="0"/>
        <v>Table N.8 Number of active participant plans by primary disability group at 31 December 2022</v>
      </c>
      <c r="B10" s="195" t="s">
        <v>171</v>
      </c>
      <c r="C10" s="15">
        <f>IF(AND(F10=0,$C$2&lt;&gt;"Full"),0,IF($C$2="Full",IF(LEFT(D10,1)="T",COUNTIF($D$2:$D9,"*Table*")+1,0),IF(LEFT(D10,1)="T",COUNTIF($D$2:$D9,"*Table*")-COUNTIFS($F$2:F9,0,$D$2:$D9,"Table")+1,0)))</f>
        <v>8</v>
      </c>
      <c r="D10" s="16" t="s">
        <v>83</v>
      </c>
      <c r="E10" s="15" t="s">
        <v>277</v>
      </c>
      <c r="F10" s="17">
        <v>1</v>
      </c>
    </row>
    <row r="11" spans="1:6" x14ac:dyDescent="0.35">
      <c r="A11" s="22" t="str">
        <f t="shared" si="0"/>
        <v>Table N.9 Proportion of active participant plans by primary disability group at 31 December 2022</v>
      </c>
      <c r="B11" s="195" t="s">
        <v>172</v>
      </c>
      <c r="C11" s="15">
        <f>IF(AND(F11=0,$C$2&lt;&gt;"Full"),0,IF($C$2="Full",IF(LEFT(D11,1)="T",COUNTIF($D$2:$D10,"*Table*")+1,0),IF(LEFT(D11,1)="T",COUNTIF($D$2:$D10,"*Table*")-COUNTIFS($F$2:F10,0,$D$2:$D10,"Table")+1,0)))</f>
        <v>9</v>
      </c>
      <c r="D11" s="16" t="s">
        <v>84</v>
      </c>
      <c r="E11" s="15" t="s">
        <v>278</v>
      </c>
      <c r="F11" s="17">
        <v>1</v>
      </c>
    </row>
    <row r="12" spans="1:6" x14ac:dyDescent="0.35">
      <c r="A12" s="22" t="str">
        <f t="shared" si="0"/>
        <v>Table N.10 Number of active participant plans (participants in SIL) by primary disability group at 31 December 2022</v>
      </c>
      <c r="B12" s="195" t="s">
        <v>173</v>
      </c>
      <c r="C12" s="15">
        <f>IF(AND(F12=0,$C$2&lt;&gt;"Full"),0,IF($C$2="Full",IF(LEFT(D12,1)="T",COUNTIF($D$2:$D11,"*Table*")+1,0),IF(LEFT(D12,1)="T",COUNTIF($D$2:$D11,"*Table*")-COUNTIFS($F$2:F11,0,$D$2:$D11,"Table")+1,0)))</f>
        <v>10</v>
      </c>
      <c r="D12" s="16" t="s">
        <v>85</v>
      </c>
      <c r="E12" s="15" t="s">
        <v>279</v>
      </c>
      <c r="F12" s="17">
        <v>0</v>
      </c>
    </row>
    <row r="13" spans="1:6" x14ac:dyDescent="0.35">
      <c r="A13" s="22" t="str">
        <f t="shared" si="0"/>
        <v>Table N.11 Proportion of active participant plans (participants in SIL) by primary disability group at 31 December 2022</v>
      </c>
      <c r="B13" s="195" t="s">
        <v>174</v>
      </c>
      <c r="C13" s="15">
        <f>IF(AND(F13=0,$C$2&lt;&gt;"Full"),0,IF($C$2="Full",IF(LEFT(D13,1)="T",COUNTIF($D$2:$D12,"*Table*")+1,0),IF(LEFT(D13,1)="T",COUNTIF($D$2:$D12,"*Table*")-COUNTIFS($F$2:F12,0,$D$2:$D12,"Table")+1,0)))</f>
        <v>11</v>
      </c>
      <c r="D13" s="16" t="s">
        <v>86</v>
      </c>
      <c r="E13" s="15" t="s">
        <v>280</v>
      </c>
      <c r="F13" s="17">
        <v>0</v>
      </c>
    </row>
    <row r="14" spans="1:6" x14ac:dyDescent="0.35">
      <c r="A14" s="22" t="str">
        <f t="shared" si="0"/>
        <v>Table N.12 Number of active participant plans (participants not in SIL) by primary disability group at 31 December 2022</v>
      </c>
      <c r="B14" s="195" t="s">
        <v>175</v>
      </c>
      <c r="C14" s="15">
        <f>IF(AND(F14=0,$C$2&lt;&gt;"Full"),0,IF($C$2="Full",IF(LEFT(D14,1)="T",COUNTIF($D$2:$D13,"*Table*")+1,0),IF(LEFT(D14,1)="T",COUNTIF($D$2:$D13,"*Table*")-COUNTIFS($F$2:F13,0,$D$2:$D13,"Table")+1,0)))</f>
        <v>12</v>
      </c>
      <c r="D14" s="16" t="s">
        <v>87</v>
      </c>
      <c r="E14" s="15" t="s">
        <v>281</v>
      </c>
      <c r="F14" s="17">
        <v>0</v>
      </c>
    </row>
    <row r="15" spans="1:6" x14ac:dyDescent="0.35">
      <c r="A15" s="22" t="str">
        <f t="shared" si="0"/>
        <v>Table N.13 Proportion of active participant plans (participants not in SIL) by primary disability group at 31 December 2022</v>
      </c>
      <c r="B15" s="195" t="s">
        <v>176</v>
      </c>
      <c r="C15" s="15">
        <f>IF(AND(F15=0,$C$2&lt;&gt;"Full"),0,IF($C$2="Full",IF(LEFT(D15,1)="T",COUNTIF($D$2:$D14,"*Table*")+1,0),IF(LEFT(D15,1)="T",COUNTIF($D$2:$D14,"*Table*")-COUNTIFS($F$2:F14,0,$D$2:$D14,"Table")+1,0)))</f>
        <v>13</v>
      </c>
      <c r="D15" s="16" t="s">
        <v>88</v>
      </c>
      <c r="E15" s="15" t="s">
        <v>282</v>
      </c>
      <c r="F15" s="17">
        <v>0</v>
      </c>
    </row>
    <row r="16" spans="1:6" x14ac:dyDescent="0.35">
      <c r="A16" s="22" t="str">
        <f t="shared" si="0"/>
        <v>Table N.14 Number of active participant plans by gender at 31 December 2022</v>
      </c>
      <c r="B16" s="195" t="s">
        <v>177</v>
      </c>
      <c r="C16" s="15">
        <f>IF(AND(F16=0,$C$2&lt;&gt;"Full"),0,IF($C$2="Full",IF(LEFT(D16,1)="T",COUNTIF($D$2:$D15,"*Table*")+1,0),IF(LEFT(D16,1)="T",COUNTIF($D$2:$D15,"*Table*")-COUNTIFS($F$2:F15,0,$D$2:$D15,"Table")+1,0)))</f>
        <v>14</v>
      </c>
      <c r="D16" s="16" t="s">
        <v>89</v>
      </c>
      <c r="E16" s="15" t="s">
        <v>283</v>
      </c>
      <c r="F16" s="17">
        <v>0</v>
      </c>
    </row>
    <row r="17" spans="1:6" x14ac:dyDescent="0.35">
      <c r="A17" s="22" t="str">
        <f t="shared" si="0"/>
        <v>Table N.15 Proportion of active participant plans by gender at 31 December 2022</v>
      </c>
      <c r="B17" s="195" t="s">
        <v>178</v>
      </c>
      <c r="C17" s="15">
        <f>IF(AND(F17=0,$C$2&lt;&gt;"Full"),0,IF($C$2="Full",IF(LEFT(D17,1)="T",COUNTIF($D$2:$D16,"*Table*")+1,0),IF(LEFT(D17,1)="T",COUNTIF($D$2:$D16,"*Table*")-COUNTIFS($F$2:F16,0,$D$2:$D16,"Table")+1,0)))</f>
        <v>15</v>
      </c>
      <c r="D17" s="16" t="s">
        <v>90</v>
      </c>
      <c r="E17" s="15" t="s">
        <v>284</v>
      </c>
      <c r="F17" s="17">
        <v>0</v>
      </c>
    </row>
    <row r="18" spans="1:6" x14ac:dyDescent="0.35">
      <c r="A18" s="22" t="str">
        <f t="shared" si="0"/>
        <v>Table N.16 Number of active participant plans (participants in SIL) by gender at 31 December 2022</v>
      </c>
      <c r="B18" s="195" t="s">
        <v>179</v>
      </c>
      <c r="C18" s="15">
        <f>IF(AND(F18=0,$C$2&lt;&gt;"Full"),0,IF($C$2="Full",IF(LEFT(D18,1)="T",COUNTIF($D$2:$D17,"*Table*")+1,0),IF(LEFT(D18,1)="T",COUNTIF($D$2:$D17,"*Table*")-COUNTIFS($F$2:F17,0,$D$2:$D17,"Table")+1,0)))</f>
        <v>16</v>
      </c>
      <c r="D18" s="16" t="s">
        <v>91</v>
      </c>
      <c r="E18" s="15" t="s">
        <v>285</v>
      </c>
      <c r="F18" s="17">
        <v>0</v>
      </c>
    </row>
    <row r="19" spans="1:6" x14ac:dyDescent="0.35">
      <c r="A19" s="22" t="str">
        <f t="shared" si="0"/>
        <v>Table N.17 Proportion of active participant plans (participants in SIL) by gender at 31 December 2022</v>
      </c>
      <c r="B19" s="195" t="s">
        <v>180</v>
      </c>
      <c r="C19" s="15">
        <f>IF(AND(F19=0,$C$2&lt;&gt;"Full"),0,IF($C$2="Full",IF(LEFT(D19,1)="T",COUNTIF($D$2:$D18,"*Table*")+1,0),IF(LEFT(D19,1)="T",COUNTIF($D$2:$D18,"*Table*")-COUNTIFS($F$2:F18,0,$D$2:$D18,"Table")+1,0)))</f>
        <v>17</v>
      </c>
      <c r="D19" s="16" t="s">
        <v>92</v>
      </c>
      <c r="E19" s="15" t="s">
        <v>286</v>
      </c>
      <c r="F19" s="17">
        <v>0</v>
      </c>
    </row>
    <row r="20" spans="1:6" x14ac:dyDescent="0.35">
      <c r="A20" s="22" t="str">
        <f t="shared" si="0"/>
        <v>Table N.18 Number of active participant plans (participants not in SIL) by gender at 31 December 2022</v>
      </c>
      <c r="B20" s="195" t="s">
        <v>181</v>
      </c>
      <c r="C20" s="15">
        <f>IF(AND(F20=0,$C$2&lt;&gt;"Full"),0,IF($C$2="Full",IF(LEFT(D20,1)="T",COUNTIF($D$2:$D19,"*Table*")+1,0),IF(LEFT(D20,1)="T",COUNTIF($D$2:$D19,"*Table*")-COUNTIFS($F$2:F19,0,$D$2:$D19,"Table")+1,0)))</f>
        <v>18</v>
      </c>
      <c r="D20" s="16" t="s">
        <v>93</v>
      </c>
      <c r="E20" s="15" t="s">
        <v>287</v>
      </c>
      <c r="F20" s="17">
        <v>0</v>
      </c>
    </row>
    <row r="21" spans="1:6" x14ac:dyDescent="0.35">
      <c r="A21" s="22" t="str">
        <f t="shared" si="0"/>
        <v>Table N.19 Proportion of active participant plans (participants not in SIL) by gender at 31 December 2022</v>
      </c>
      <c r="B21" s="195" t="s">
        <v>182</v>
      </c>
      <c r="C21" s="15">
        <f>IF(AND(F21=0,$C$2&lt;&gt;"Full"),0,IF($C$2="Full",IF(LEFT(D21,1)="T",COUNTIF($D$2:$D20,"*Table*")+1,0),IF(LEFT(D21,1)="T",COUNTIF($D$2:$D20,"*Table*")-COUNTIFS($F$2:F20,0,$D$2:$D20,"Table")+1,0)))</f>
        <v>19</v>
      </c>
      <c r="D21" s="16" t="s">
        <v>94</v>
      </c>
      <c r="E21" s="15" t="s">
        <v>288</v>
      </c>
      <c r="F21" s="17">
        <v>0</v>
      </c>
    </row>
    <row r="22" spans="1:6" x14ac:dyDescent="0.35">
      <c r="A22" s="22" t="str">
        <f t="shared" si="0"/>
        <v>Table N.20 Number of active participant plans by other characteristics at 31 December 2022</v>
      </c>
      <c r="B22" s="195" t="s">
        <v>183</v>
      </c>
      <c r="C22" s="15">
        <f>IF(AND(F22=0,$C$2&lt;&gt;"Full"),0,IF($C$2="Full",IF(LEFT(D22,1)="T",COUNTIF($D$2:$D21,"*Table*")+1,0),IF(LEFT(D22,1)="T",COUNTIF($D$2:$D21,"*Table*")-COUNTIFS($F$2:F21,0,$D$2:$D21,"Table")+1,0)))</f>
        <v>20</v>
      </c>
      <c r="D22" s="16" t="s">
        <v>95</v>
      </c>
      <c r="E22" s="15" t="s">
        <v>289</v>
      </c>
      <c r="F22" s="17">
        <v>1</v>
      </c>
    </row>
    <row r="23" spans="1:6" x14ac:dyDescent="0.35">
      <c r="A23" s="22" t="str">
        <f t="shared" si="0"/>
        <v>Table N.21 Proportion of active participant plans by other characteristics at 31 December 2022</v>
      </c>
      <c r="B23" s="195" t="s">
        <v>184</v>
      </c>
      <c r="C23" s="15">
        <f>IF(AND(F23=0,$C$2&lt;&gt;"Full"),0,IF($C$2="Full",IF(LEFT(D23,1)="T",COUNTIF($D$2:$D22,"*Table*")+1,0),IF(LEFT(D23,1)="T",COUNTIF($D$2:$D22,"*Table*")-COUNTIFS($F$2:F22,0,$D$2:$D22,"Table")+1,0)))</f>
        <v>21</v>
      </c>
      <c r="D23" s="16" t="s">
        <v>96</v>
      </c>
      <c r="E23" s="15" t="s">
        <v>290</v>
      </c>
      <c r="F23" s="17">
        <v>1</v>
      </c>
    </row>
    <row r="24" spans="1:6" x14ac:dyDescent="0.35">
      <c r="A24" s="22" t="str">
        <f t="shared" si="0"/>
        <v>Table N.22 Participation rates by gender at 31 December 2022</v>
      </c>
      <c r="B24" s="195" t="s">
        <v>185</v>
      </c>
      <c r="C24" s="15">
        <f>IF(AND(F24=0,$C$2&lt;&gt;"Full"),0,IF($C$2="Full",IF(LEFT(D24,1)="T",COUNTIF($D$2:$D23,"*Table*")+1,0),IF(LEFT(D24,1)="T",COUNTIF($D$2:$D23,"*Table*")-COUNTIFS($F$2:F23,0,$D$2:$D23,"Table")+1,0)))</f>
        <v>22</v>
      </c>
      <c r="D24" s="16" t="s">
        <v>97</v>
      </c>
      <c r="E24" s="15" t="s">
        <v>291</v>
      </c>
      <c r="F24" s="17">
        <v>1</v>
      </c>
    </row>
    <row r="25" spans="1:6" x14ac:dyDescent="0.35">
      <c r="A25" s="22" t="str">
        <f t="shared" si="0"/>
        <v>Table N.23 Participation rates by age group at 31 December 2022</v>
      </c>
      <c r="B25" s="195" t="s">
        <v>186</v>
      </c>
      <c r="C25" s="15">
        <f>IF(AND(F25=0,$C$2&lt;&gt;"Full"),0,IF($C$2="Full",IF(LEFT(D25,1)="T",COUNTIF($D$2:$D24,"*Table*")+1,0),IF(LEFT(D25,1)="T",COUNTIF($D$2:$D24,"*Table*")-COUNTIFS($F$2:F24,0,$D$2:$D24,"Table")+1,0)))</f>
        <v>23</v>
      </c>
      <c r="D25" s="16" t="s">
        <v>98</v>
      </c>
      <c r="E25" s="15" t="s">
        <v>292</v>
      </c>
      <c r="F25" s="17">
        <v>1</v>
      </c>
    </row>
    <row r="26" spans="1:6" x14ac:dyDescent="0.35">
      <c r="A26" s="22" t="str">
        <f t="shared" si="0"/>
        <v>Table N.24 Proportion of participants rating their overall experience as good or very good in the latest quarter</v>
      </c>
      <c r="B26" s="195" t="s">
        <v>187</v>
      </c>
      <c r="C26" s="15">
        <f>IF(AND(F26=0,$C$2&lt;&gt;"Full"),0,IF($C$2="Full",IF(LEFT(D26,1)="T",COUNTIF($D$2:$D25,"*Table*")+1,0),IF(LEFT(D26,1)="T",COUNTIF($D$2:$D25,"*Table*")-COUNTIFS($F$2:F25,0,$D$2:$D25,"Table")+1,0)))</f>
        <v>24</v>
      </c>
      <c r="D26" s="16" t="s">
        <v>99</v>
      </c>
      <c r="E26" s="15" t="str">
        <f>"Proportion of participants rating their overall experience as good or very good in the latest quarter"</f>
        <v>Proportion of participants rating their overall experience as good or very good in the latest quarter</v>
      </c>
      <c r="F26" s="17">
        <v>1</v>
      </c>
    </row>
    <row r="27" spans="1:6" ht="31" x14ac:dyDescent="0.35">
      <c r="A27" s="22" t="str">
        <f t="shared" si="0"/>
        <v>Table N.25 Progress against the NDIA's corporate plan metrics for 'participant employment rate', 'participant social and community engagement rate',  'parent and carer employment rate' and ‘participant choice and control’</v>
      </c>
      <c r="B27" s="195" t="s">
        <v>188</v>
      </c>
      <c r="C27" s="15">
        <f>IF(AND(F27=0,$C$2&lt;&gt;"Full"),0,IF($C$2="Full",IF(LEFT(D27,1)="T",COUNTIF($D$2:$D26,"*Table*")+1,0),IF(LEFT(D27,1)="T",COUNTIF($D$2:$D26,"*Table*")-COUNTIFS($F$2:F26,0,$D$2:$D26,"Table")+1,0)))</f>
        <v>25</v>
      </c>
      <c r="D27" s="16" t="s">
        <v>144</v>
      </c>
      <c r="E27" s="15" t="str">
        <f>"Progress against the NDIA's corporate plan metrics for 'participant employment rate', 'participant social and community engagement rate',  'parent and carer employment rate' and ‘participant choice and control’"</f>
        <v>Progress against the NDIA's corporate plan metrics for 'participant employment rate', 'participant social and community engagement rate',  'parent and carer employment rate' and ‘participant choice and control’</v>
      </c>
      <c r="F27" s="17">
        <v>1</v>
      </c>
    </row>
    <row r="28" spans="1:6" x14ac:dyDescent="0.35">
      <c r="A28" s="22" t="str">
        <f t="shared" si="0"/>
        <v>Table N.26 Distribution of active participant by method of financial plan management at 31 December 2022</v>
      </c>
      <c r="B28" s="195" t="s">
        <v>189</v>
      </c>
      <c r="C28" s="15">
        <f>IF(AND(F28=0,$C$2&lt;&gt;"Full"),0,IF($C$2="Full",IF(LEFT(D28,1)="T",COUNTIF($D$2:$D27,"*Table*")+1,0),IF(LEFT(D28,1)="T",COUNTIF($D$2:$D27,"*Table*")-COUNTIFS($F$2:F27,0,$D$2:$D27,"Table")+1,0)))</f>
        <v>26</v>
      </c>
      <c r="D28" s="16" t="s">
        <v>145</v>
      </c>
      <c r="E28" s="15" t="s">
        <v>293</v>
      </c>
      <c r="F28" s="17">
        <v>1</v>
      </c>
    </row>
    <row r="29" spans="1:6" x14ac:dyDescent="0.35">
      <c r="A29" s="22" t="str">
        <f t="shared" si="0"/>
        <v>Table N.27 Distribution of plan budget amount by method of financial plan management</v>
      </c>
      <c r="B29" s="195" t="s">
        <v>190</v>
      </c>
      <c r="C29" s="15">
        <f>IF(AND(F29=0,$C$2&lt;&gt;"Full"),0,IF($C$2="Full",IF(LEFT(D29,1)="T",COUNTIF($D$2:$D28,"*Table*")+1,0),IF(LEFT(D29,1)="T",COUNTIF($D$2:$D28,"*Table*")-COUNTIFS($F$2:F28,0,$D$2:$D28,"Table")+1,0)))</f>
        <v>27</v>
      </c>
      <c r="D29" s="16" t="s">
        <v>100</v>
      </c>
      <c r="E29" s="15" t="str">
        <f>"Distribution of plan budget amount by method of financial plan management"</f>
        <v>Distribution of plan budget amount by method of financial plan management</v>
      </c>
      <c r="F29" s="17">
        <v>1</v>
      </c>
    </row>
    <row r="30" spans="1:6" x14ac:dyDescent="0.35">
      <c r="A30" s="22" t="str">
        <f t="shared" si="0"/>
        <v>Table N.28 Estimated number of plan reviews - excluding plans less than 31 days</v>
      </c>
      <c r="B30" s="195" t="s">
        <v>191</v>
      </c>
      <c r="C30" s="15">
        <f>IF(AND(F30=0,$C$2&lt;&gt;"Full"),0,IF($C$2="Full",IF(LEFT(D30,1)="T",COUNTIF($D$2:$D29,"*Table*")+1,0),IF(LEFT(D30,1)="T",COUNTIF($D$2:$D29,"*Table*")-COUNTIFS($F$2:F29,0,$D$2:$D29,"Table")+1,0)))</f>
        <v>28</v>
      </c>
      <c r="D30" s="16" t="s">
        <v>101</v>
      </c>
      <c r="E30" s="15" t="str">
        <f>"Estimated number of plan reviews - excluding plans less than 31 days"</f>
        <v>Estimated number of plan reviews - excluding plans less than 31 days</v>
      </c>
      <c r="F30" s="17">
        <v>0</v>
      </c>
    </row>
    <row r="31" spans="1:6" x14ac:dyDescent="0.35">
      <c r="A31" s="22" t="str">
        <f t="shared" si="0"/>
        <v>Table N.29 Number and rates of participant complaints</v>
      </c>
      <c r="B31" s="195" t="s">
        <v>192</v>
      </c>
      <c r="C31" s="15">
        <f>IF(AND(F31=0,$C$2&lt;&gt;"Full"),0,IF($C$2="Full",IF(LEFT(D31,1)="T",COUNTIF($D$2:$D30,"*Table*")+1,0),IF(LEFT(D31,1)="T",COUNTIF($D$2:$D30,"*Table*")-COUNTIFS($F$2:F30,0,$D$2:$D30,"Table")+1,0)))</f>
        <v>29</v>
      </c>
      <c r="D31" s="16" t="s">
        <v>102</v>
      </c>
      <c r="E31" s="15" t="str">
        <f>"Number and rates of participant complaints"</f>
        <v>Number and rates of participant complaints</v>
      </c>
      <c r="F31" s="17">
        <v>1</v>
      </c>
    </row>
    <row r="32" spans="1:6" x14ac:dyDescent="0.35">
      <c r="A32" s="22" t="str">
        <f t="shared" si="0"/>
        <v>Table N.30 Duration to plan activation for active participants</v>
      </c>
      <c r="B32" s="195" t="s">
        <v>193</v>
      </c>
      <c r="C32" s="15">
        <f>IF(AND(F32=0,$C$2&lt;&gt;"Full"),0,IF($C$2="Full",IF(LEFT(D32,1)="T",COUNTIF($D$2:$D31,"*Table*")+1,0),IF(LEFT(D32,1)="T",COUNTIF($D$2:$D31,"*Table*")-COUNTIFS($F$2:F31,0,$D$2:$D31,"Table")+1,0)))</f>
        <v>30</v>
      </c>
      <c r="D32" s="16" t="s">
        <v>103</v>
      </c>
      <c r="E32" s="15" t="str">
        <f>"Duration to plan activation for active participants"</f>
        <v>Duration to plan activation for active participants</v>
      </c>
      <c r="F32" s="17">
        <v>0</v>
      </c>
    </row>
    <row r="33" spans="1:6" x14ac:dyDescent="0.35">
      <c r="A33" s="22" t="str">
        <f t="shared" si="0"/>
        <v>Table N.31 Number of ever active providers by legal entity type</v>
      </c>
      <c r="B33" s="195" t="s">
        <v>194</v>
      </c>
      <c r="C33" s="15">
        <f>IF(AND(F33=0,$C$2&lt;&gt;"Full"),0,IF($C$2="Full",IF(LEFT(D33,1)="T",COUNTIF($D$2:$D32,"*Table*")+1,0),IF(LEFT(D33,1)="T",COUNTIF($D$2:$D32,"*Table*")-COUNTIFS($F$2:F32,0,$D$2:$D32,"Table")+1,0)))</f>
        <v>31</v>
      </c>
      <c r="D33" s="16" t="s">
        <v>104</v>
      </c>
      <c r="E33" s="15" t="str">
        <f>"Number of ever active providers by legal entity type"</f>
        <v>Number of ever active providers by legal entity type</v>
      </c>
      <c r="F33" s="17">
        <v>1</v>
      </c>
    </row>
    <row r="34" spans="1:6" x14ac:dyDescent="0.35">
      <c r="A34" s="22" t="str">
        <f t="shared" si="0"/>
        <v>Table N.32 Number of active providers in 2022-23 Q2 by legal entity type</v>
      </c>
      <c r="B34" s="195" t="s">
        <v>195</v>
      </c>
      <c r="C34" s="15">
        <f>IF(AND(F34=0,$C$2&lt;&gt;"Full"),0,IF($C$2="Full",IF(LEFT(D34,1)="T",COUNTIF($D$2:$D33,"*Table*")+1,0),IF(LEFT(D34,1)="T",COUNTIF($D$2:$D33,"*Table*")-COUNTIFS($F$2:F33,0,$D$2:$D33,"Table")+1,0)))</f>
        <v>32</v>
      </c>
      <c r="D34" s="16" t="s">
        <v>105</v>
      </c>
      <c r="E34" s="15" t="s">
        <v>294</v>
      </c>
      <c r="F34" s="17">
        <v>1</v>
      </c>
    </row>
    <row r="35" spans="1:6" x14ac:dyDescent="0.35">
      <c r="A35" s="22" t="str">
        <f t="shared" si="0"/>
        <v>Table N.33 Committed supports by financial year ($m)</v>
      </c>
      <c r="B35" s="195" t="s">
        <v>196</v>
      </c>
      <c r="C35" s="15">
        <f>IF(AND(F35=0,$C$2&lt;&gt;"Full"),0,IF($C$2="Full",IF(LEFT(D35,1)="T",COUNTIF($D$2:$D34,"*Table*")+1,0),IF(LEFT(D35,1)="T",COUNTIF($D$2:$D34,"*Table*")-COUNTIFS($F$2:F34,0,$D$2:$D34,"Table")+1,0)))</f>
        <v>33</v>
      </c>
      <c r="D35" s="16" t="s">
        <v>106</v>
      </c>
      <c r="E35" s="15" t="str">
        <f>"Committed supports by financial year ($m)"</f>
        <v>Committed supports by financial year ($m)</v>
      </c>
      <c r="F35" s="17">
        <v>1</v>
      </c>
    </row>
    <row r="36" spans="1:6" x14ac:dyDescent="0.35">
      <c r="A36" s="22" t="str">
        <f t="shared" si="0"/>
        <v>Table N.34 Payments by financial year in which support was provided ($m)</v>
      </c>
      <c r="B36" s="195" t="s">
        <v>197</v>
      </c>
      <c r="C36" s="15">
        <f>IF(AND(F36=0,$C$2&lt;&gt;"Full"),0,IF($C$2="Full",IF(LEFT(D36,1)="T",COUNTIF($D$2:$D35,"*Table*")+1,0),IF(LEFT(D36,1)="T",COUNTIF($D$2:$D35,"*Table*")-COUNTIFS($F$2:F35,0,$D$2:$D35,"Table")+1,0)))</f>
        <v>34</v>
      </c>
      <c r="D36" s="16" t="s">
        <v>107</v>
      </c>
      <c r="E36" s="15" t="str">
        <f>"Payments by financial year in which support was provided ($m)"</f>
        <v>Payments by financial year in which support was provided ($m)</v>
      </c>
      <c r="F36" s="17">
        <v>1</v>
      </c>
    </row>
    <row r="37" spans="1:6" x14ac:dyDescent="0.35">
      <c r="A37" s="22" t="str">
        <f t="shared" si="0"/>
        <v>Table N.35 Total annualised committed supports by gender as at 31 December 2022 ($m)</v>
      </c>
      <c r="B37" s="195" t="s">
        <v>198</v>
      </c>
      <c r="C37" s="15">
        <f>IF(AND(F37=0,$C$2&lt;&gt;"Full"),0,IF($C$2="Full",IF(LEFT(D37,1)="T",COUNTIF($D$2:$D36,"*Table*")+1,0),IF(LEFT(D37,1)="T",COUNTIF($D$2:$D36,"*Table*")-COUNTIFS($F$2:F36,0,$D$2:$D36,"Table")+1,0)))</f>
        <v>35</v>
      </c>
      <c r="D37" s="16" t="s">
        <v>108</v>
      </c>
      <c r="E37" s="15" t="s">
        <v>295</v>
      </c>
      <c r="F37" s="17">
        <v>0</v>
      </c>
    </row>
    <row r="38" spans="1:6" x14ac:dyDescent="0.35">
      <c r="A38" s="22" t="str">
        <f t="shared" si="0"/>
        <v>Table N.36 Average annualised committed supports by gender as at 31 December 2022 ($)</v>
      </c>
      <c r="B38" s="195" t="s">
        <v>199</v>
      </c>
      <c r="C38" s="15">
        <f>IF(AND(F38=0,$C$2&lt;&gt;"Full"),0,IF($C$2="Full",IF(LEFT(D38,1)="T",COUNTIF($D$2:$D37,"*Table*")+1,0),IF(LEFT(D38,1)="T",COUNTIF($D$2:$D37,"*Table*")-COUNTIFS($F$2:F37,0,$D$2:$D37,"Table")+1,0)))</f>
        <v>36</v>
      </c>
      <c r="D38" s="16" t="s">
        <v>109</v>
      </c>
      <c r="E38" s="15" t="s">
        <v>296</v>
      </c>
      <c r="F38" s="17">
        <v>0</v>
      </c>
    </row>
    <row r="39" spans="1:6" x14ac:dyDescent="0.35">
      <c r="A39" s="22" t="str">
        <f t="shared" si="0"/>
        <v>Table N.37 Total annualised committed supports by age group as at 31 December 2022 ($m)</v>
      </c>
      <c r="B39" s="195" t="s">
        <v>200</v>
      </c>
      <c r="C39" s="15">
        <f>IF(AND(F39=0,$C$2&lt;&gt;"Full"),0,IF($C$2="Full",IF(LEFT(D39,1)="T",COUNTIF($D$2:$D38,"*Table*")+1,0),IF(LEFT(D39,1)="T",COUNTIF($D$2:$D38,"*Table*")-COUNTIFS($F$2:F38,0,$D$2:$D38,"Table")+1,0)))</f>
        <v>37</v>
      </c>
      <c r="D39" s="16" t="s">
        <v>110</v>
      </c>
      <c r="E39" s="15" t="s">
        <v>297</v>
      </c>
      <c r="F39" s="17">
        <v>0</v>
      </c>
    </row>
    <row r="40" spans="1:6" x14ac:dyDescent="0.35">
      <c r="A40" s="22" t="str">
        <f t="shared" si="0"/>
        <v>Table N.38 Average annualised committed supports by age group as at 31 December 2022 ($)</v>
      </c>
      <c r="B40" s="195" t="s">
        <v>201</v>
      </c>
      <c r="C40" s="15">
        <f>IF(AND(F40=0,$C$2&lt;&gt;"Full"),0,IF($C$2="Full",IF(LEFT(D40,1)="T",COUNTIF($D$2:$D39,"*Table*")+1,0),IF(LEFT(D40,1)="T",COUNTIF($D$2:$D39,"*Table*")-COUNTIFS($F$2:F39,0,$D$2:$D39,"Table")+1,0)))</f>
        <v>38</v>
      </c>
      <c r="D40" s="16" t="s">
        <v>111</v>
      </c>
      <c r="E40" s="15" t="s">
        <v>298</v>
      </c>
      <c r="F40" s="17">
        <v>0</v>
      </c>
    </row>
    <row r="41" spans="1:6" x14ac:dyDescent="0.35">
      <c r="A41" s="22" t="str">
        <f t="shared" si="0"/>
        <v>Table N.39 Total annualised committed supports by primary disability group as at 31 December 2022 ($m)</v>
      </c>
      <c r="B41" s="195" t="s">
        <v>202</v>
      </c>
      <c r="C41" s="15">
        <f>IF(AND(F41=0,$C$2&lt;&gt;"Full"),0,IF($C$2="Full",IF(LEFT(D41,1)="T",COUNTIF($D$2:$D40,"*Table*")+1,0),IF(LEFT(D41,1)="T",COUNTIF($D$2:$D40,"*Table*")-COUNTIFS($F$2:F40,0,$D$2:$D40,"Table")+1,0)))</f>
        <v>39</v>
      </c>
      <c r="D41" s="16" t="s">
        <v>112</v>
      </c>
      <c r="E41" s="15" t="s">
        <v>299</v>
      </c>
      <c r="F41" s="17">
        <v>0</v>
      </c>
    </row>
    <row r="42" spans="1:6" x14ac:dyDescent="0.35">
      <c r="A42" s="22" t="str">
        <f t="shared" si="0"/>
        <v>Table N.40 Average annualised committed supports by primary disability group as at 31 December 2022 ($)</v>
      </c>
      <c r="B42" s="195" t="s">
        <v>203</v>
      </c>
      <c r="C42" s="15">
        <f>IF(AND(F42=0,$C$2&lt;&gt;"Full"),0,IF($C$2="Full",IF(LEFT(D42,1)="T",COUNTIF($D$2:$D41,"*Table*")+1,0),IF(LEFT(D42,1)="T",COUNTIF($D$2:$D41,"*Table*")-COUNTIFS($F$2:F41,0,$D$2:$D41,"Table")+1,0)))</f>
        <v>40</v>
      </c>
      <c r="D42" s="16" t="s">
        <v>113</v>
      </c>
      <c r="E42" s="15" t="s">
        <v>300</v>
      </c>
      <c r="F42" s="17">
        <v>0</v>
      </c>
    </row>
    <row r="43" spans="1:6" x14ac:dyDescent="0.35">
      <c r="A43" s="22" t="str">
        <f t="shared" si="0"/>
        <v>Table N.41 Average annualised committed supports by reported level of function as at 31 December 2022 ($)</v>
      </c>
      <c r="B43" s="195" t="s">
        <v>204</v>
      </c>
      <c r="C43" s="15">
        <f>IF(AND(F43=0,$C$2&lt;&gt;"Full"),0,IF($C$2="Full",IF(LEFT(D43,1)="T",COUNTIF($D$2:$D42,"*Table*")+1,0),IF(LEFT(D43,1)="T",COUNTIF($D$2:$D42,"*Table*")-COUNTIFS($F$2:F42,0,$D$2:$D42,"Table")+1,0)))</f>
        <v>41</v>
      </c>
      <c r="D43" s="16" t="s">
        <v>114</v>
      </c>
      <c r="E43" s="15" t="s">
        <v>301</v>
      </c>
      <c r="F43" s="17">
        <v>0</v>
      </c>
    </row>
    <row r="44" spans="1:6" x14ac:dyDescent="0.35">
      <c r="A44" s="22" t="str">
        <f t="shared" si="0"/>
        <v>Table N.42 Total annualised committed supports by support category as at 31 December 2022 ($m)</v>
      </c>
      <c r="B44" s="195" t="s">
        <v>205</v>
      </c>
      <c r="C44" s="15">
        <f>IF(AND(F44=0,$C$2&lt;&gt;"Full"),0,IF($C$2="Full",IF(LEFT(D44,1)="T",COUNTIF($D$2:$D43,"*Table*")+1,0),IF(LEFT(D44,1)="T",COUNTIF($D$2:$D43,"*Table*")-COUNTIFS($F$2:F43,0,$D$2:$D43,"Table")+1,0)))</f>
        <v>42</v>
      </c>
      <c r="D44" s="16" t="s">
        <v>115</v>
      </c>
      <c r="E44" s="15" t="s">
        <v>302</v>
      </c>
      <c r="F44" s="17">
        <v>1</v>
      </c>
    </row>
    <row r="45" spans="1:6" x14ac:dyDescent="0.35">
      <c r="A45" s="22" t="str">
        <f t="shared" si="0"/>
        <v>Table N.43 Total annualised committed supports (participants in SIL) by gender as at 31 December 2022 ($m)</v>
      </c>
      <c r="B45" s="195" t="s">
        <v>206</v>
      </c>
      <c r="C45" s="15">
        <f>IF(AND(F45=0,$C$2&lt;&gt;"Full"),0,IF($C$2="Full",IF(LEFT(D45,1)="T",COUNTIF($D$2:$D44,"*Table*")+1,0),IF(LEFT(D45,1)="T",COUNTIF($D$2:$D44,"*Table*")-COUNTIFS($F$2:F44,0,$D$2:$D44,"Table")+1,0)))</f>
        <v>43</v>
      </c>
      <c r="D45" s="16" t="s">
        <v>116</v>
      </c>
      <c r="E45" s="15" t="s">
        <v>303</v>
      </c>
      <c r="F45" s="17">
        <v>0</v>
      </c>
    </row>
    <row r="46" spans="1:6" x14ac:dyDescent="0.35">
      <c r="A46" s="22" t="str">
        <f t="shared" si="0"/>
        <v>Table N.44 Average annualised committed supports (participants in SIL) by gender as at 31 December 2022 ($)</v>
      </c>
      <c r="B46" s="195" t="s">
        <v>207</v>
      </c>
      <c r="C46" s="15">
        <f>IF(AND(F46=0,$C$2&lt;&gt;"Full"),0,IF($C$2="Full",IF(LEFT(D46,1)="T",COUNTIF($D$2:$D45,"*Table*")+1,0),IF(LEFT(D46,1)="T",COUNTIF($D$2:$D45,"*Table*")-COUNTIFS($F$2:F45,0,$D$2:$D45,"Table")+1,0)))</f>
        <v>44</v>
      </c>
      <c r="D46" s="16" t="s">
        <v>117</v>
      </c>
      <c r="E46" s="15" t="s">
        <v>304</v>
      </c>
      <c r="F46" s="17">
        <v>0</v>
      </c>
    </row>
    <row r="47" spans="1:6" x14ac:dyDescent="0.35">
      <c r="A47" s="22" t="str">
        <f t="shared" si="0"/>
        <v>Table N.45 Total annualised committed supports (participants in SIL) by age group as at 31 December 2022 ($m)</v>
      </c>
      <c r="B47" s="195" t="s">
        <v>208</v>
      </c>
      <c r="C47" s="15">
        <f>IF(AND(F47=0,$C$2&lt;&gt;"Full"),0,IF($C$2="Full",IF(LEFT(D47,1)="T",COUNTIF($D$2:$D46,"*Table*")+1,0),IF(LEFT(D47,1)="T",COUNTIF($D$2:$D46,"*Table*")-COUNTIFS($F$2:F46,0,$D$2:$D46,"Table")+1,0)))</f>
        <v>45</v>
      </c>
      <c r="D47" s="16" t="s">
        <v>118</v>
      </c>
      <c r="E47" s="15" t="s">
        <v>305</v>
      </c>
      <c r="F47" s="17">
        <v>0</v>
      </c>
    </row>
    <row r="48" spans="1:6" x14ac:dyDescent="0.35">
      <c r="A48" s="22" t="str">
        <f t="shared" si="0"/>
        <v>Table N.46 Average annualised committed supports (participants in SIL) by age group as at 31 December 2022 ($)</v>
      </c>
      <c r="B48" s="195" t="s">
        <v>209</v>
      </c>
      <c r="C48" s="15">
        <f>IF(AND(F48=0,$C$2&lt;&gt;"Full"),0,IF($C$2="Full",IF(LEFT(D48,1)="T",COUNTIF($D$2:$D47,"*Table*")+1,0),IF(LEFT(D48,1)="T",COUNTIF($D$2:$D47,"*Table*")-COUNTIFS($F$2:F47,0,$D$2:$D47,"Table")+1,0)))</f>
        <v>46</v>
      </c>
      <c r="D48" s="16" t="s">
        <v>119</v>
      </c>
      <c r="E48" s="15" t="s">
        <v>306</v>
      </c>
      <c r="F48" s="17">
        <v>0</v>
      </c>
    </row>
    <row r="49" spans="1:6" x14ac:dyDescent="0.35">
      <c r="A49" s="22" t="str">
        <f t="shared" si="0"/>
        <v>Table N.47 Total annualised committed supports (participants in SIL) by primary disability group as at 31 December 2022 ($m)</v>
      </c>
      <c r="B49" s="195" t="s">
        <v>210</v>
      </c>
      <c r="C49" s="15">
        <f>IF(AND(F49=0,$C$2&lt;&gt;"Full"),0,IF($C$2="Full",IF(LEFT(D49,1)="T",COUNTIF($D$2:$D48,"*Table*")+1,0),IF(LEFT(D49,1)="T",COUNTIF($D$2:$D48,"*Table*")-COUNTIFS($F$2:F48,0,$D$2:$D48,"Table")+1,0)))</f>
        <v>47</v>
      </c>
      <c r="D49" s="16" t="s">
        <v>120</v>
      </c>
      <c r="E49" s="15" t="s">
        <v>307</v>
      </c>
      <c r="F49" s="17">
        <v>0</v>
      </c>
    </row>
    <row r="50" spans="1:6" x14ac:dyDescent="0.35">
      <c r="A50" s="22" t="str">
        <f t="shared" si="0"/>
        <v>Table N.48 Average annualised committed supports (participants in SIL) by primary disability group as at 31 December 2022 ($)</v>
      </c>
      <c r="B50" s="195" t="s">
        <v>211</v>
      </c>
      <c r="C50" s="15">
        <f>IF(AND(F50=0,$C$2&lt;&gt;"Full"),0,IF($C$2="Full",IF(LEFT(D50,1)="T",COUNTIF($D$2:$D49,"*Table*")+1,0),IF(LEFT(D50,1)="T",COUNTIF($D$2:$D49,"*Table*")-COUNTIFS($F$2:F49,0,$D$2:$D49,"Table")+1,0)))</f>
        <v>48</v>
      </c>
      <c r="D50" s="16" t="s">
        <v>121</v>
      </c>
      <c r="E50" s="15" t="s">
        <v>308</v>
      </c>
      <c r="F50" s="17">
        <v>0</v>
      </c>
    </row>
    <row r="51" spans="1:6" x14ac:dyDescent="0.35">
      <c r="A51" s="22" t="str">
        <f t="shared" si="0"/>
        <v>Table N.49 Average annualised committed supports (participants in SIL) by reported level of function as at 31 December 2022 ($)</v>
      </c>
      <c r="B51" s="195" t="s">
        <v>212</v>
      </c>
      <c r="C51" s="15">
        <f>IF(AND(F51=0,$C$2&lt;&gt;"Full"),0,IF($C$2="Full",IF(LEFT(D51,1)="T",COUNTIF($D$2:$D50,"*Table*")+1,0),IF(LEFT(D51,1)="T",COUNTIF($D$2:$D50,"*Table*")-COUNTIFS($F$2:F50,0,$D$2:$D50,"Table")+1,0)))</f>
        <v>49</v>
      </c>
      <c r="D51" s="16" t="s">
        <v>122</v>
      </c>
      <c r="E51" s="15" t="s">
        <v>309</v>
      </c>
      <c r="F51" s="17">
        <v>0</v>
      </c>
    </row>
    <row r="52" spans="1:6" x14ac:dyDescent="0.35">
      <c r="A52" s="22" t="str">
        <f t="shared" si="0"/>
        <v>Table N.50 Total annualised committed supports (participants in SIL) by support category as at 31 December 2022 ($m)</v>
      </c>
      <c r="B52" s="195" t="s">
        <v>213</v>
      </c>
      <c r="C52" s="15">
        <f>IF(AND(F52=0,$C$2&lt;&gt;"Full"),0,IF($C$2="Full",IF(LEFT(D52,1)="T",COUNTIF($D$2:$D51,"*Table*")+1,0),IF(LEFT(D52,1)="T",COUNTIF($D$2:$D51,"*Table*")-COUNTIFS($F$2:F51,0,$D$2:$D51,"Table")+1,0)))</f>
        <v>50</v>
      </c>
      <c r="D52" s="16" t="s">
        <v>123</v>
      </c>
      <c r="E52" s="15" t="s">
        <v>310</v>
      </c>
      <c r="F52" s="17">
        <v>0</v>
      </c>
    </row>
    <row r="53" spans="1:6" x14ac:dyDescent="0.35">
      <c r="A53" s="22" t="str">
        <f t="shared" si="0"/>
        <v>Table N.51 Total annualised committed supports (participants not in SIL) by gender as at 31 December 2022 ($m)</v>
      </c>
      <c r="B53" s="195" t="s">
        <v>214</v>
      </c>
      <c r="C53" s="15">
        <f>IF(AND(F53=0,$C$2&lt;&gt;"Full"),0,IF($C$2="Full",IF(LEFT(D53,1)="T",COUNTIF($D$2:$D52,"*Table*")+1,0),IF(LEFT(D53,1)="T",COUNTIF($D$2:$D52,"*Table*")-COUNTIFS($F$2:F52,0,$D$2:$D52,"Table")+1,0)))</f>
        <v>51</v>
      </c>
      <c r="D53" s="16" t="s">
        <v>124</v>
      </c>
      <c r="E53" s="15" t="s">
        <v>311</v>
      </c>
      <c r="F53" s="17">
        <v>0</v>
      </c>
    </row>
    <row r="54" spans="1:6" x14ac:dyDescent="0.35">
      <c r="A54" s="22" t="str">
        <f t="shared" si="0"/>
        <v>Table N.52 Average annualised committed supports (participants not in SIL) by gender as at 31 December 2022 ($)</v>
      </c>
      <c r="B54" s="195" t="s">
        <v>215</v>
      </c>
      <c r="C54" s="15">
        <f>IF(AND(F54=0,$C$2&lt;&gt;"Full"),0,IF($C$2="Full",IF(LEFT(D54,1)="T",COUNTIF($D$2:$D53,"*Table*")+1,0),IF(LEFT(D54,1)="T",COUNTIF($D$2:$D53,"*Table*")-COUNTIFS($F$2:F53,0,$D$2:$D53,"Table")+1,0)))</f>
        <v>52</v>
      </c>
      <c r="D54" s="16" t="s">
        <v>125</v>
      </c>
      <c r="E54" s="15" t="s">
        <v>312</v>
      </c>
      <c r="F54" s="17">
        <v>0</v>
      </c>
    </row>
    <row r="55" spans="1:6" x14ac:dyDescent="0.35">
      <c r="A55" s="22" t="str">
        <f t="shared" si="0"/>
        <v>Table N.53 Total annualised committed supports (participants not in SIL) by age group as at 31 December 2022 ($m)</v>
      </c>
      <c r="B55" s="195" t="s">
        <v>216</v>
      </c>
      <c r="C55" s="15">
        <f>IF(AND(F55=0,$C$2&lt;&gt;"Full"),0,IF($C$2="Full",IF(LEFT(D55,1)="T",COUNTIF($D$2:$D54,"*Table*")+1,0),IF(LEFT(D55,1)="T",COUNTIF($D$2:$D54,"*Table*")-COUNTIFS($F$2:F54,0,$D$2:$D54,"Table")+1,0)))</f>
        <v>53</v>
      </c>
      <c r="D55" s="16" t="s">
        <v>126</v>
      </c>
      <c r="E55" s="15" t="s">
        <v>313</v>
      </c>
      <c r="F55" s="17">
        <v>0</v>
      </c>
    </row>
    <row r="56" spans="1:6" x14ac:dyDescent="0.35">
      <c r="A56" s="22" t="str">
        <f t="shared" si="0"/>
        <v>Table N.54 Average annualised committed supports (participants not in SIL) by age group as at 31 December 2022 ($)</v>
      </c>
      <c r="B56" s="195" t="s">
        <v>217</v>
      </c>
      <c r="C56" s="15">
        <f>IF(AND(F56=0,$C$2&lt;&gt;"Full"),0,IF($C$2="Full",IF(LEFT(D56,1)="T",COUNTIF($D$2:$D55,"*Table*")+1,0),IF(LEFT(D56,1)="T",COUNTIF($D$2:$D55,"*Table*")-COUNTIFS($F$2:F55,0,$D$2:$D55,"Table")+1,0)))</f>
        <v>54</v>
      </c>
      <c r="D56" s="16" t="s">
        <v>127</v>
      </c>
      <c r="E56" s="15" t="s">
        <v>314</v>
      </c>
      <c r="F56" s="17">
        <v>0</v>
      </c>
    </row>
    <row r="57" spans="1:6" x14ac:dyDescent="0.35">
      <c r="A57" s="22" t="str">
        <f t="shared" si="0"/>
        <v>Table N.55 Total annualised committed supports (participants not in SIL) by primary disability group as at 31 December 2022 ($m)</v>
      </c>
      <c r="B57" s="195" t="s">
        <v>218</v>
      </c>
      <c r="C57" s="15">
        <f>IF(AND(F57=0,$C$2&lt;&gt;"Full"),0,IF($C$2="Full",IF(LEFT(D57,1)="T",COUNTIF($D$2:$D56,"*Table*")+1,0),IF(LEFT(D57,1)="T",COUNTIF($D$2:$D56,"*Table*")-COUNTIFS($F$2:F56,0,$D$2:$D56,"Table")+1,0)))</f>
        <v>55</v>
      </c>
      <c r="D57" s="16" t="s">
        <v>128</v>
      </c>
      <c r="E57" s="15" t="s">
        <v>315</v>
      </c>
      <c r="F57" s="17">
        <v>0</v>
      </c>
    </row>
    <row r="58" spans="1:6" x14ac:dyDescent="0.35">
      <c r="A58" s="22" t="str">
        <f t="shared" si="0"/>
        <v>Table N.56 Average annualised committed supports (participants not in SIL) by primary disability group as at 31 December 2022 ($)</v>
      </c>
      <c r="B58" s="195" t="s">
        <v>219</v>
      </c>
      <c r="C58" s="15">
        <f>IF(AND(F58=0,$C$2&lt;&gt;"Full"),0,IF($C$2="Full",IF(LEFT(D58,1)="T",COUNTIF($D$2:$D57,"*Table*")+1,0),IF(LEFT(D58,1)="T",COUNTIF($D$2:$D57,"*Table*")-COUNTIFS($F$2:F57,0,$D$2:$D57,"Table")+1,0)))</f>
        <v>56</v>
      </c>
      <c r="D58" s="16" t="s">
        <v>129</v>
      </c>
      <c r="E58" s="15" t="s">
        <v>316</v>
      </c>
      <c r="F58" s="17">
        <v>0</v>
      </c>
    </row>
    <row r="59" spans="1:6" x14ac:dyDescent="0.35">
      <c r="A59" s="22" t="str">
        <f t="shared" si="0"/>
        <v>Table N.57 Average annualised committed supports (participants not in SIL) by reported level of function as at 31 December 2022 ($)</v>
      </c>
      <c r="B59" s="195" t="s">
        <v>220</v>
      </c>
      <c r="C59" s="15">
        <f>IF(AND(F59=0,$C$2&lt;&gt;"Full"),0,IF($C$2="Full",IF(LEFT(D59,1)="T",COUNTIF($D$2:$D58,"*Table*")+1,0),IF(LEFT(D59,1)="T",COUNTIF($D$2:$D58,"*Table*")-COUNTIFS($F$2:F58,0,$D$2:$D58,"Table")+1,0)))</f>
        <v>57</v>
      </c>
      <c r="D59" s="16" t="s">
        <v>146</v>
      </c>
      <c r="E59" s="15" t="s">
        <v>317</v>
      </c>
      <c r="F59" s="17">
        <v>0</v>
      </c>
    </row>
    <row r="60" spans="1:6" x14ac:dyDescent="0.35">
      <c r="A60" s="22" t="str">
        <f t="shared" si="0"/>
        <v>Table N.58 Total annualised committed supports (participants not in SIL) by support category as at 31 December 2022 ($m)</v>
      </c>
      <c r="B60" s="195" t="s">
        <v>221</v>
      </c>
      <c r="C60" s="15">
        <f>IF(AND(F60=0,$C$2&lt;&gt;"Full"),0,IF($C$2="Full",IF(LEFT(D60,1)="T",COUNTIF($D$2:$D59,"*Table*")+1,0),IF(LEFT(D60,1)="T",COUNTIF($D$2:$D59,"*Table*")-COUNTIFS($F$2:F59,0,$D$2:$D59,"Table")+1,0)))</f>
        <v>58</v>
      </c>
      <c r="D60" s="16" t="s">
        <v>130</v>
      </c>
      <c r="E60" s="15" t="s">
        <v>318</v>
      </c>
      <c r="F60" s="17">
        <v>0</v>
      </c>
    </row>
    <row r="61" spans="1:6" x14ac:dyDescent="0.35">
      <c r="A61" s="22" t="str">
        <f t="shared" si="0"/>
        <v>Table N.59 Total payments by gender for the year ending 31 December 2022 ($m)</v>
      </c>
      <c r="B61" s="195" t="s">
        <v>222</v>
      </c>
      <c r="C61" s="15">
        <f>IF(AND(F61=0,$C$2&lt;&gt;"Full"),0,IF($C$2="Full",IF(LEFT(D61,1)="T",COUNTIF($D$2:$D60,"*Table*")+1,0),IF(LEFT(D61,1)="T",COUNTIF($D$2:$D60,"*Table*")-COUNTIFS($F$2:F60,0,$D$2:$D60,"Table")+1,0)))</f>
        <v>59</v>
      </c>
      <c r="D61" s="16" t="s">
        <v>131</v>
      </c>
      <c r="E61" s="15" t="s">
        <v>319</v>
      </c>
      <c r="F61" s="17">
        <v>0</v>
      </c>
    </row>
    <row r="62" spans="1:6" x14ac:dyDescent="0.35">
      <c r="A62" s="22" t="str">
        <f t="shared" si="0"/>
        <v>Table N.60 Average payments by gender for the year ending 31 December 2022 ($)</v>
      </c>
      <c r="B62" s="195" t="s">
        <v>223</v>
      </c>
      <c r="C62" s="15">
        <f>IF(AND(F62=0,$C$2&lt;&gt;"Full"),0,IF($C$2="Full",IF(LEFT(D62,1)="T",COUNTIF($D$2:$D61,"*Table*")+1,0),IF(LEFT(D62,1)="T",COUNTIF($D$2:$D61,"*Table*")-COUNTIFS($F$2:F61,0,$D$2:$D61,"Table")+1,0)))</f>
        <v>60</v>
      </c>
      <c r="D62" s="16" t="s">
        <v>132</v>
      </c>
      <c r="E62" s="15" t="s">
        <v>320</v>
      </c>
      <c r="F62" s="17">
        <v>0</v>
      </c>
    </row>
    <row r="63" spans="1:6" x14ac:dyDescent="0.35">
      <c r="A63" s="22" t="str">
        <f t="shared" si="0"/>
        <v>Table N.61 Total payments by age group for the year ending 31 December 2022 ($m)</v>
      </c>
      <c r="B63" s="195" t="s">
        <v>224</v>
      </c>
      <c r="C63" s="15">
        <f>IF(AND(F63=0,$C$2&lt;&gt;"Full"),0,IF($C$2="Full",IF(LEFT(D63,1)="T",COUNTIF($D$2:$D62,"*Table*")+1,0),IF(LEFT(D63,1)="T",COUNTIF($D$2:$D62,"*Table*")-COUNTIFS($F$2:F62,0,$D$2:$D62,"Table")+1,0)))</f>
        <v>61</v>
      </c>
      <c r="D63" s="16" t="s">
        <v>133</v>
      </c>
      <c r="E63" s="15" t="s">
        <v>321</v>
      </c>
      <c r="F63" s="17">
        <v>0</v>
      </c>
    </row>
    <row r="64" spans="1:6" x14ac:dyDescent="0.35">
      <c r="A64" s="22" t="str">
        <f t="shared" si="0"/>
        <v>Table N.62 Average payments by age group for the year ending 31 December 2022 ($)</v>
      </c>
      <c r="B64" s="195" t="s">
        <v>225</v>
      </c>
      <c r="C64" s="15">
        <f>IF(AND(F64=0,$C$2&lt;&gt;"Full"),0,IF($C$2="Full",IF(LEFT(D64,1)="T",COUNTIF($D$2:$D63,"*Table*")+1,0),IF(LEFT(D64,1)="T",COUNTIF($D$2:$D63,"*Table*")-COUNTIFS($F$2:F63,0,$D$2:$D63,"Table")+1,0)))</f>
        <v>62</v>
      </c>
      <c r="D64" s="16" t="s">
        <v>134</v>
      </c>
      <c r="E64" s="15" t="s">
        <v>322</v>
      </c>
      <c r="F64" s="17">
        <v>0</v>
      </c>
    </row>
    <row r="65" spans="1:6" x14ac:dyDescent="0.35">
      <c r="A65" s="22" t="str">
        <f t="shared" si="0"/>
        <v>Table N.63 Total payments by primary disability group for the year ending 31 December 2022 ($m)</v>
      </c>
      <c r="B65" s="195" t="s">
        <v>226</v>
      </c>
      <c r="C65" s="15">
        <f>IF(AND(F65=0,$C$2&lt;&gt;"Full"),0,IF($C$2="Full",IF(LEFT(D65,1)="T",COUNTIF($D$2:$D64,"*Table*")+1,0),IF(LEFT(D65,1)="T",COUNTIF($D$2:$D64,"*Table*")-COUNTIFS($F$2:F64,0,$D$2:$D64,"Table")+1,0)))</f>
        <v>63</v>
      </c>
      <c r="D65" s="16" t="s">
        <v>147</v>
      </c>
      <c r="E65" s="15" t="s">
        <v>323</v>
      </c>
      <c r="F65" s="17">
        <v>0</v>
      </c>
    </row>
    <row r="66" spans="1:6" x14ac:dyDescent="0.35">
      <c r="A66" s="22" t="str">
        <f t="shared" si="0"/>
        <v>Table N.64 Average payments by primary disability group for the year ending 31 December 2022 ($)</v>
      </c>
      <c r="B66" s="195" t="s">
        <v>227</v>
      </c>
      <c r="C66" s="15">
        <f>IF(AND(F66=0,$C$2&lt;&gt;"Full"),0,IF($C$2="Full",IF(LEFT(D66,1)="T",COUNTIF($D$2:$D65,"*Table*")+1,0),IF(LEFT(D66,1)="T",COUNTIF($D$2:$D65,"*Table*")-COUNTIFS($F$2:F65,0,$D$2:$D65,"Table")+1,0)))</f>
        <v>64</v>
      </c>
      <c r="D66" s="16" t="s">
        <v>135</v>
      </c>
      <c r="E66" s="15" t="s">
        <v>324</v>
      </c>
      <c r="F66" s="17">
        <v>0</v>
      </c>
    </row>
    <row r="67" spans="1:6" x14ac:dyDescent="0.35">
      <c r="A67" s="22" t="str">
        <f t="shared" si="0"/>
        <v>Table N.65 Average payments by reported level of function for the year ending 31 December 2022 ($)</v>
      </c>
      <c r="B67" s="195" t="s">
        <v>228</v>
      </c>
      <c r="C67" s="15">
        <f>IF(AND(F67=0,$C$2&lt;&gt;"Full"),0,IF($C$2="Full",IF(LEFT(D67,1)="T",COUNTIF($D$2:$D66,"*Table*")+1,0),IF(LEFT(D67,1)="T",COUNTIF($D$2:$D66,"*Table*")-COUNTIFS($F$2:F66,0,$D$2:$D66,"Table")+1,0)))</f>
        <v>65</v>
      </c>
      <c r="D67" s="16" t="s">
        <v>136</v>
      </c>
      <c r="E67" s="15" t="s">
        <v>325</v>
      </c>
      <c r="F67" s="17">
        <v>0</v>
      </c>
    </row>
    <row r="68" spans="1:6" x14ac:dyDescent="0.35">
      <c r="A68" s="22" t="str">
        <f t="shared" ref="A68:A87" si="1">"Table N."&amp;C68&amp;" "&amp;E68</f>
        <v>Table N.66 Total payments by support category for the year ending 31 December 2022 ($m)</v>
      </c>
      <c r="B68" s="195" t="s">
        <v>229</v>
      </c>
      <c r="C68" s="15">
        <f>IF(AND(F68=0,$C$2&lt;&gt;"Full"),0,IF($C$2="Full",IF(LEFT(D68,1)="T",COUNTIF($D$2:$D67,"*Table*")+1,0),IF(LEFT(D68,1)="T",COUNTIF($D$2:$D67,"*Table*")-COUNTIFS($F$2:F67,0,$D$2:$D67,"Table")+1,0)))</f>
        <v>66</v>
      </c>
      <c r="D68" s="16" t="s">
        <v>137</v>
      </c>
      <c r="E68" s="15" t="s">
        <v>326</v>
      </c>
      <c r="F68" s="17">
        <v>1</v>
      </c>
    </row>
    <row r="69" spans="1:6" x14ac:dyDescent="0.35">
      <c r="A69" s="22" t="str">
        <f t="shared" si="1"/>
        <v>Table N.67 Total payments (participants in SIL) by gender for the year ending 31 December 2022 ($m)</v>
      </c>
      <c r="B69" s="195" t="s">
        <v>230</v>
      </c>
      <c r="C69" s="15">
        <f>IF(AND(F69=0,$C$2&lt;&gt;"Full"),0,IF($C$2="Full",IF(LEFT(D69,1)="T",COUNTIF($D$2:$D68,"*Table*")+1,0),IF(LEFT(D69,1)="T",COUNTIF($D$2:$D68,"*Table*")-COUNTIFS($F$2:F68,0,$D$2:$D68,"Table")+1,0)))</f>
        <v>67</v>
      </c>
      <c r="D69" s="16" t="s">
        <v>138</v>
      </c>
      <c r="E69" s="15" t="s">
        <v>327</v>
      </c>
      <c r="F69" s="17">
        <v>0</v>
      </c>
    </row>
    <row r="70" spans="1:6" x14ac:dyDescent="0.35">
      <c r="A70" s="22" t="str">
        <f t="shared" si="1"/>
        <v>Table N.68 Average payments (participants in SIL) by gender for the year ending 31 December 2022 ($)</v>
      </c>
      <c r="B70" s="195" t="s">
        <v>231</v>
      </c>
      <c r="C70" s="15">
        <f>IF(AND(F70=0,$C$2&lt;&gt;"Full"),0,IF($C$2="Full",IF(LEFT(D70,1)="T",COUNTIF($D$2:$D69,"*Table*")+1,0),IF(LEFT(D70,1)="T",COUNTIF($D$2:$D69,"*Table*")-COUNTIFS($F$2:F69,0,$D$2:$D69,"Table")+1,0)))</f>
        <v>68</v>
      </c>
      <c r="D70" s="16" t="s">
        <v>139</v>
      </c>
      <c r="E70" s="15" t="s">
        <v>328</v>
      </c>
      <c r="F70" s="17">
        <v>0</v>
      </c>
    </row>
    <row r="71" spans="1:6" x14ac:dyDescent="0.35">
      <c r="A71" s="22" t="str">
        <f t="shared" si="1"/>
        <v>Table N.69 Total payments (participants in SIL) by age group for the year ending 31 December 2022 ($m)</v>
      </c>
      <c r="B71" s="195" t="s">
        <v>232</v>
      </c>
      <c r="C71" s="15">
        <f>IF(AND(F71=0,$C$2&lt;&gt;"Full"),0,IF($C$2="Full",IF(LEFT(D71,1)="T",COUNTIF($D$2:$D70,"*Table*")+1,0),IF(LEFT(D71,1)="T",COUNTIF($D$2:$D70,"*Table*")-COUNTIFS($F$2:F70,0,$D$2:$D70,"Table")+1,0)))</f>
        <v>69</v>
      </c>
      <c r="D71" s="16" t="s">
        <v>148</v>
      </c>
      <c r="E71" s="15" t="s">
        <v>329</v>
      </c>
      <c r="F71" s="17">
        <v>0</v>
      </c>
    </row>
    <row r="72" spans="1:6" x14ac:dyDescent="0.35">
      <c r="A72" s="22" t="str">
        <f t="shared" si="1"/>
        <v>Table N.70 Average payments (participants in SIL) by age group for the year ending 31 December 2022 ($)</v>
      </c>
      <c r="B72" s="195" t="s">
        <v>233</v>
      </c>
      <c r="C72" s="15">
        <f>IF(AND(F72=0,$C$2&lt;&gt;"Full"),0,IF($C$2="Full",IF(LEFT(D72,1)="T",COUNTIF($D$2:$D71,"*Table*")+1,0),IF(LEFT(D72,1)="T",COUNTIF($D$2:$D71,"*Table*")-COUNTIFS($F$2:F71,0,$D$2:$D71,"Table")+1,0)))</f>
        <v>70</v>
      </c>
      <c r="D72" s="16" t="s">
        <v>149</v>
      </c>
      <c r="E72" s="15" t="s">
        <v>330</v>
      </c>
      <c r="F72" s="17">
        <v>0</v>
      </c>
    </row>
    <row r="73" spans="1:6" x14ac:dyDescent="0.35">
      <c r="A73" s="22" t="str">
        <f t="shared" si="1"/>
        <v>Table N.71 Total payments (participants in SIL) by primary disability group for the year ending 31 December 2022 ($m)</v>
      </c>
      <c r="B73" s="195" t="s">
        <v>234</v>
      </c>
      <c r="C73" s="15">
        <f>IF(AND(F73=0,$C$2&lt;&gt;"Full"),0,IF($C$2="Full",IF(LEFT(D73,1)="T",COUNTIF($D$2:$D72,"*Table*")+1,0),IF(LEFT(D73,1)="T",COUNTIF($D$2:$D72,"*Table*")-COUNTIFS($F$2:F72,0,$D$2:$D72,"Table")+1,0)))</f>
        <v>71</v>
      </c>
      <c r="D73" s="16" t="s">
        <v>150</v>
      </c>
      <c r="E73" s="15" t="s">
        <v>331</v>
      </c>
      <c r="F73" s="17">
        <v>0</v>
      </c>
    </row>
    <row r="74" spans="1:6" x14ac:dyDescent="0.35">
      <c r="A74" s="22" t="str">
        <f t="shared" si="1"/>
        <v>Table N.72 Average payments (participants in SIL) by primary disability group for the year ending 31 December 2022 ($)</v>
      </c>
      <c r="B74" s="195" t="s">
        <v>235</v>
      </c>
      <c r="C74" s="15">
        <f>IF(AND(F74=0,$C$2&lt;&gt;"Full"),0,IF($C$2="Full",IF(LEFT(D74,1)="T",COUNTIF($D$2:$D73,"*Table*")+1,0),IF(LEFT(D74,1)="T",COUNTIF($D$2:$D73,"*Table*")-COUNTIFS($F$2:F73,0,$D$2:$D73,"Table")+1,0)))</f>
        <v>72</v>
      </c>
      <c r="D74" s="16" t="s">
        <v>140</v>
      </c>
      <c r="E74" s="15" t="s">
        <v>332</v>
      </c>
      <c r="F74" s="17">
        <v>0</v>
      </c>
    </row>
    <row r="75" spans="1:6" x14ac:dyDescent="0.35">
      <c r="A75" s="22" t="str">
        <f t="shared" si="1"/>
        <v>Table N.73 Average payments (participants in SIL) by reported level of function for the year ending 31 December 2022 ($)</v>
      </c>
      <c r="B75" s="195" t="s">
        <v>236</v>
      </c>
      <c r="C75" s="15">
        <f>IF(AND(F75=0,$C$2&lt;&gt;"Full"),0,IF($C$2="Full",IF(LEFT(D75,1)="T",COUNTIF($D$2:$D74,"*Table*")+1,0),IF(LEFT(D75,1)="T",COUNTIF($D$2:$D74,"*Table*")-COUNTIFS($F$2:F74,0,$D$2:$D74,"Table")+1,0)))</f>
        <v>73</v>
      </c>
      <c r="D75" s="16" t="s">
        <v>151</v>
      </c>
      <c r="E75" s="15" t="s">
        <v>333</v>
      </c>
      <c r="F75" s="17">
        <v>0</v>
      </c>
    </row>
    <row r="76" spans="1:6" x14ac:dyDescent="0.35">
      <c r="A76" s="22" t="str">
        <f t="shared" si="1"/>
        <v>Table N.74 Total payments (participants in SIL) by support category for the year ending 31 December 2022 ($m)</v>
      </c>
      <c r="B76" s="195" t="s">
        <v>237</v>
      </c>
      <c r="C76" s="15">
        <f>IF(AND(F76=0,$C$2&lt;&gt;"Full"),0,IF($C$2="Full",IF(LEFT(D76,1)="T",COUNTIF($D$2:$D75,"*Table*")+1,0),IF(LEFT(D76,1)="T",COUNTIF($D$2:$D75,"*Table*")-COUNTIFS($F$2:F75,0,$D$2:$D75,"Table")+1,0)))</f>
        <v>74</v>
      </c>
      <c r="D76" s="16" t="s">
        <v>152</v>
      </c>
      <c r="E76" s="15" t="s">
        <v>334</v>
      </c>
      <c r="F76" s="17">
        <v>0</v>
      </c>
    </row>
    <row r="77" spans="1:6" x14ac:dyDescent="0.35">
      <c r="A77" s="22" t="str">
        <f t="shared" si="1"/>
        <v>Table N.75 Total payments (participants not in SIL) by gender for the year ending 31 December 2022 ($m)</v>
      </c>
      <c r="B77" s="195" t="s">
        <v>238</v>
      </c>
      <c r="C77" s="15">
        <f>IF(AND(F77=0,$C$2&lt;&gt;"Full"),0,IF($C$2="Full",IF(LEFT(D77,1)="T",COUNTIF($D$2:$D76,"*Table*")+1,0),IF(LEFT(D77,1)="T",COUNTIF($D$2:$D76,"*Table*")-COUNTIFS($F$2:F76,0,$D$2:$D76,"Table")+1,0)))</f>
        <v>75</v>
      </c>
      <c r="D77" s="16" t="s">
        <v>153</v>
      </c>
      <c r="E77" s="15" t="s">
        <v>335</v>
      </c>
      <c r="F77" s="17">
        <v>0</v>
      </c>
    </row>
    <row r="78" spans="1:6" x14ac:dyDescent="0.35">
      <c r="A78" s="22" t="str">
        <f t="shared" si="1"/>
        <v>Table N.76 Average payments (participants not in SIL) by gender for the year ending 31 December 2022 ($)</v>
      </c>
      <c r="B78" s="195" t="s">
        <v>239</v>
      </c>
      <c r="C78" s="15">
        <f>IF(AND(F78=0,$C$2&lt;&gt;"Full"),0,IF($C$2="Full",IF(LEFT(D78,1)="T",COUNTIF($D$2:$D77,"*Table*")+1,0),IF(LEFT(D78,1)="T",COUNTIF($D$2:$D77,"*Table*")-COUNTIFS($F$2:F77,0,$D$2:$D77,"Table")+1,0)))</f>
        <v>76</v>
      </c>
      <c r="D78" s="16" t="s">
        <v>141</v>
      </c>
      <c r="E78" s="15" t="s">
        <v>336</v>
      </c>
      <c r="F78" s="17">
        <v>0</v>
      </c>
    </row>
    <row r="79" spans="1:6" x14ac:dyDescent="0.35">
      <c r="A79" s="22" t="str">
        <f t="shared" si="1"/>
        <v>Table N.77 Total payments (participants not in SIL) by age group for the year ending 31 December 2022 ($m)</v>
      </c>
      <c r="B79" s="195" t="s">
        <v>240</v>
      </c>
      <c r="C79" s="15">
        <f>IF(AND(F79=0,$C$2&lt;&gt;"Full"),0,IF($C$2="Full",IF(LEFT(D79,1)="T",COUNTIF($D$2:$D78,"*Table*")+1,0),IF(LEFT(D79,1)="T",COUNTIF($D$2:$D78,"*Table*")-COUNTIFS($F$2:F78,0,$D$2:$D78,"Table")+1,0)))</f>
        <v>77</v>
      </c>
      <c r="D79" s="16" t="s">
        <v>154</v>
      </c>
      <c r="E79" s="15" t="s">
        <v>337</v>
      </c>
      <c r="F79" s="17">
        <v>0</v>
      </c>
    </row>
    <row r="80" spans="1:6" x14ac:dyDescent="0.35">
      <c r="A80" s="22" t="str">
        <f t="shared" si="1"/>
        <v>Table N.78 Average payments (participants not in SIL) by age group for the year ending 31 December 2022 ($)</v>
      </c>
      <c r="B80" s="195" t="s">
        <v>241</v>
      </c>
      <c r="C80" s="15">
        <f>IF(AND(F80=0,$C$2&lt;&gt;"Full"),0,IF($C$2="Full",IF(LEFT(D80,1)="T",COUNTIF($D$2:$D79,"*Table*")+1,0),IF(LEFT(D80,1)="T",COUNTIF($D$2:$D79,"*Table*")-COUNTIFS($F$2:F79,0,$D$2:$D79,"Table")+1,0)))</f>
        <v>78</v>
      </c>
      <c r="D80" s="16" t="s">
        <v>155</v>
      </c>
      <c r="E80" s="15" t="s">
        <v>338</v>
      </c>
      <c r="F80" s="17">
        <v>0</v>
      </c>
    </row>
    <row r="81" spans="1:17" x14ac:dyDescent="0.35">
      <c r="A81" s="22" t="str">
        <f t="shared" si="1"/>
        <v>Table N.79 Total payments (participants not in SIL) by primary disability group for the year ending 31 December 2022 ($m)</v>
      </c>
      <c r="B81" s="195" t="s">
        <v>242</v>
      </c>
      <c r="C81" s="15">
        <f>IF(AND(F81=0,$C$2&lt;&gt;"Full"),0,IF($C$2="Full",IF(LEFT(D81,1)="T",COUNTIF($D$2:$D80,"*Table*")+1,0),IF(LEFT(D81,1)="T",COUNTIF($D$2:$D80,"*Table*")-COUNTIFS($F$2:F80,0,$D$2:$D80,"Table")+1,0)))</f>
        <v>79</v>
      </c>
      <c r="D81" s="16" t="s">
        <v>156</v>
      </c>
      <c r="E81" s="15" t="s">
        <v>339</v>
      </c>
      <c r="F81" s="17">
        <v>0</v>
      </c>
    </row>
    <row r="82" spans="1:17" x14ac:dyDescent="0.35">
      <c r="A82" s="22" t="str">
        <f t="shared" si="1"/>
        <v>Table N.80 Average payments (participants not in SIL) by primary disability group for the year ending 31 December 2022 ($)</v>
      </c>
      <c r="B82" s="195" t="s">
        <v>243</v>
      </c>
      <c r="C82" s="15">
        <f>IF(AND(F82=0,$C$2&lt;&gt;"Full"),0,IF($C$2="Full",IF(LEFT(D82,1)="T",COUNTIF($D$2:$D81,"*Table*")+1,0),IF(LEFT(D82,1)="T",COUNTIF($D$2:$D81,"*Table*")-COUNTIFS($F$2:F81,0,$D$2:$D81,"Table")+1,0)))</f>
        <v>80</v>
      </c>
      <c r="D82" s="16" t="s">
        <v>142</v>
      </c>
      <c r="E82" s="15" t="s">
        <v>340</v>
      </c>
      <c r="F82" s="17">
        <v>0</v>
      </c>
    </row>
    <row r="83" spans="1:17" x14ac:dyDescent="0.35">
      <c r="A83" s="22" t="str">
        <f t="shared" si="1"/>
        <v>Table N.81 Average payments (participants not in SIL) by reported level of function for the year ending 31 December 2022 ($)</v>
      </c>
      <c r="B83" s="195" t="s">
        <v>244</v>
      </c>
      <c r="C83" s="15">
        <f>IF(AND(F83=0,$C$2&lt;&gt;"Full"),0,IF($C$2="Full",IF(LEFT(D83,1)="T",COUNTIF($D$2:$D82,"*Table*")+1,0),IF(LEFT(D83,1)="T",COUNTIF($D$2:$D82,"*Table*")-COUNTIFS($F$2:F82,0,$D$2:$D82,"Table")+1,0)))</f>
        <v>81</v>
      </c>
      <c r="D83" s="16" t="s">
        <v>157</v>
      </c>
      <c r="E83" s="15" t="s">
        <v>341</v>
      </c>
      <c r="F83" s="17">
        <v>0</v>
      </c>
    </row>
    <row r="84" spans="1:17" x14ac:dyDescent="0.35">
      <c r="A84" s="22" t="str">
        <f t="shared" si="1"/>
        <v>Table N.82 Total payments ($m) (participants not in SIL) by support category for the year ending 31 December 2022 ($m)</v>
      </c>
      <c r="B84" s="195" t="s">
        <v>245</v>
      </c>
      <c r="C84" s="15">
        <f>IF(AND(F84=0,$C$2&lt;&gt;"Full"),0,IF($C$2="Full",IF(LEFT(D84,1)="T",COUNTIF($D$2:$D83,"*Table*")+1,0),IF(LEFT(D84,1)="T",COUNTIF($D$2:$D83,"*Table*")-COUNTIFS($F$2:F83,0,$D$2:$D83,"Table")+1,0)))</f>
        <v>82</v>
      </c>
      <c r="D84" s="16" t="s">
        <v>158</v>
      </c>
      <c r="E84" s="15" t="s">
        <v>342</v>
      </c>
      <c r="F84" s="17">
        <v>0</v>
      </c>
    </row>
    <row r="85" spans="1:17" ht="31" x14ac:dyDescent="0.35">
      <c r="A85" s="22" t="str">
        <f t="shared" si="1"/>
        <v>Table N.83 Distribution of the percentage change in plan budgets for plans reviewed in this financial year (1 July 2022 to 31 December 2022) - all participants</v>
      </c>
      <c r="B85" s="195" t="s">
        <v>246</v>
      </c>
      <c r="C85" s="15">
        <f>IF(AND(F85=0,$C$2&lt;&gt;"Full"),0,IF($C$2="Full",IF(LEFT(D85,1)="T",COUNTIF($D$2:$D84,"*Table*")+1,0),IF(LEFT(D85,1)="T",COUNTIF($D$2:$D84,"*Table*")-COUNTIFS($F$2:F84,0,$D$2:$D84,"Table")+1,0)))</f>
        <v>83</v>
      </c>
      <c r="D85" s="16" t="s">
        <v>159</v>
      </c>
      <c r="E85" s="15" t="s">
        <v>343</v>
      </c>
      <c r="F85" s="17">
        <v>1</v>
      </c>
    </row>
    <row r="86" spans="1:17" x14ac:dyDescent="0.35">
      <c r="A86" s="22" t="str">
        <f t="shared" si="1"/>
        <v>Table N.84 Utilisation rates split by participants in SIL and those not in SIL, and first and subsequent plans</v>
      </c>
      <c r="B86" s="195" t="s">
        <v>247</v>
      </c>
      <c r="C86" s="15">
        <f>IF(AND(F86=0,$C$2&lt;&gt;"Full"),0,IF($C$2="Full",IF(LEFT(D86,1)="T",COUNTIF($D$2:$D85,"*Table*")+1,0),IF(LEFT(D86,1)="T",COUNTIF($D$2:$D85,"*Table*")-COUNTIFS($F$2:F85,0,$D$2:$D85,"Table")+1,0)))</f>
        <v>84</v>
      </c>
      <c r="D86" s="16" t="s">
        <v>143</v>
      </c>
      <c r="E86" s="15" t="str">
        <f>"Utilisation rates split by participants in SIL and those not in SIL, and first and subsequent plans"</f>
        <v>Utilisation rates split by participants in SIL and those not in SIL, and first and subsequent plans</v>
      </c>
      <c r="F86" s="17">
        <v>1</v>
      </c>
    </row>
    <row r="87" spans="1:17" x14ac:dyDescent="0.35">
      <c r="A87" s="22" t="str">
        <f t="shared" si="1"/>
        <v>Table N.85 Participant Service Guarantee Timeframes (% guarantees met) for the quarter ending 31 December 2022</v>
      </c>
      <c r="B87" s="195" t="s">
        <v>248</v>
      </c>
      <c r="C87" s="15">
        <f>IF(AND(F87=0,$C$2&lt;&gt;"Full"),0,IF($C$2="Full",IF(LEFT(D87,1)="T",COUNTIF($D$2:$D86,"*Table*")+1,0),IF(LEFT(D87,1)="T",COUNTIF($D$2:$D86,"*Table*")-COUNTIFS($F$2:F86,0,$D$2:$D86,"Table")+1,0)))</f>
        <v>85</v>
      </c>
      <c r="D87" s="16" t="s">
        <v>160</v>
      </c>
      <c r="E87" s="15" t="s">
        <v>344</v>
      </c>
      <c r="F87" s="17">
        <v>1</v>
      </c>
    </row>
    <row r="88" spans="1:17" s="227" customFormat="1" x14ac:dyDescent="0.35">
      <c r="A88" s="232" t="s">
        <v>34</v>
      </c>
      <c r="B88" s="232"/>
      <c r="G88"/>
      <c r="H88"/>
      <c r="I88"/>
      <c r="K88"/>
      <c r="L88"/>
      <c r="M88"/>
      <c r="N88"/>
      <c r="O88"/>
      <c r="P88"/>
      <c r="Q88"/>
    </row>
  </sheetData>
  <mergeCells count="1">
    <mergeCell ref="A88:B88"/>
  </mergeCells>
  <phoneticPr fontId="18" type="noConversion"/>
  <conditionalFormatting sqref="B1:B2">
    <cfRule type="cellIs" dxfId="1197" priority="1" operator="equal">
      <formula>"NA"</formula>
    </cfRule>
  </conditionalFormatting>
  <hyperlinks>
    <hyperlink ref="B3" location="'Table1'!A1" display="Go to Table1" xr:uid="{00000000-0004-0000-0200-000000000000}"/>
    <hyperlink ref="A88" location="Intro!A1" display="Back to Intro" xr:uid="{29A377AE-A00D-4443-A500-CE509DDABD5B}"/>
    <hyperlink ref="B80" location="'Table78'!A1" display="Go to Table78" xr:uid="{00000000-0004-0000-0200-00004D000000}"/>
    <hyperlink ref="B81" location="'Table79'!A1" display="Go to Table79" xr:uid="{00000000-0004-0000-0200-00004E000000}"/>
    <hyperlink ref="B82" location="'Table80'!A1" display="Go to Table80" xr:uid="{00000000-0004-0000-0200-00004F000000}"/>
    <hyperlink ref="B83" location="'Table81'!A1" display="Go to Table81" xr:uid="{00000000-0004-0000-0200-000050000000}"/>
    <hyperlink ref="B84" location="'Table82'!A1" display="Go to Table82" xr:uid="{00000000-0004-0000-0200-000051000000}"/>
    <hyperlink ref="B85" location="'Table83'!A1" display="Go to Table83" xr:uid="{00000000-0004-0000-0200-000052000000}"/>
    <hyperlink ref="B86" location="'Table84'!A1" display="Go to Table84" xr:uid="{00000000-0004-0000-0200-000053000000}"/>
    <hyperlink ref="B87" location="'Table85'!A1" display="Go to Table85" xr:uid="{00000000-0004-0000-0200-000054000000}"/>
    <hyperlink ref="B79" location="'Table77'!A1" display="Go to Table77" xr:uid="{00000000-0004-0000-0200-00004C000000}"/>
    <hyperlink ref="B78" location="'Table76'!A1" display="Go to Table76" xr:uid="{00000000-0004-0000-0200-00004B000000}"/>
    <hyperlink ref="B77" location="'Table75'!A1" display="Go to Table75" xr:uid="{00000000-0004-0000-0200-00004A000000}"/>
    <hyperlink ref="B76" location="'Table74'!A1" display="Go to Table74" xr:uid="{00000000-0004-0000-0200-000049000000}"/>
    <hyperlink ref="B75" location="'Table73'!A1" display="Go to Table73" xr:uid="{00000000-0004-0000-0200-000048000000}"/>
    <hyperlink ref="B74" location="'Table72'!A1" display="Go to Table72" xr:uid="{00000000-0004-0000-0200-000047000000}"/>
    <hyperlink ref="B73" location="'Table71'!A1" display="Go to Table71" xr:uid="{00000000-0004-0000-0200-000046000000}"/>
    <hyperlink ref="B72" location="'Table70'!A1" display="Go to Table70" xr:uid="{00000000-0004-0000-0200-000045000000}"/>
    <hyperlink ref="B71" location="'Table69'!A1" display="Go to Table69" xr:uid="{00000000-0004-0000-0200-000044000000}"/>
    <hyperlink ref="B70" location="'Table68'!A1" display="Go to Table68" xr:uid="{00000000-0004-0000-0200-000043000000}"/>
    <hyperlink ref="B69" location="'Table67'!A1" display="Go to Table67" xr:uid="{00000000-0004-0000-0200-000042000000}"/>
    <hyperlink ref="B68" location="'Table66'!A1" display="Go to Table66" xr:uid="{00000000-0004-0000-0200-000041000000}"/>
    <hyperlink ref="B67" location="'Table65'!A1" display="Go to Table65" xr:uid="{00000000-0004-0000-0200-000040000000}"/>
    <hyperlink ref="B66" location="'Table64'!A1" display="Go to Table64" xr:uid="{00000000-0004-0000-0200-00003F000000}"/>
    <hyperlink ref="B65" location="'Table63'!A1" display="Go to Table63" xr:uid="{00000000-0004-0000-0200-00003E000000}"/>
    <hyperlink ref="B64" location="'Table62'!A1" display="Go to Table62" xr:uid="{00000000-0004-0000-0200-00003D000000}"/>
    <hyperlink ref="B63" location="'Table61'!A1" display="Go to Table61" xr:uid="{00000000-0004-0000-0200-00003C000000}"/>
    <hyperlink ref="B62" location="'Table60'!A1" display="Go to Table60" xr:uid="{00000000-0004-0000-0200-00003B000000}"/>
    <hyperlink ref="B61" location="'Table59'!A1" display="Go to Table59" xr:uid="{00000000-0004-0000-0200-00003A000000}"/>
    <hyperlink ref="B60" location="'Table58'!A1" display="Go to Table58" xr:uid="{00000000-0004-0000-0200-000039000000}"/>
    <hyperlink ref="B59" location="'Table57'!A1" display="Go to Table57" xr:uid="{00000000-0004-0000-0200-000038000000}"/>
    <hyperlink ref="B58" location="'Table56'!A1" display="Go to Table56" xr:uid="{00000000-0004-0000-0200-000037000000}"/>
    <hyperlink ref="B57" location="'Table55'!A1" display="Go to Table55" xr:uid="{00000000-0004-0000-0200-000036000000}"/>
    <hyperlink ref="B56" location="'Table54'!A1" display="Go to Table54" xr:uid="{00000000-0004-0000-0200-000035000000}"/>
    <hyperlink ref="B55" location="'Table53'!A1" display="Go to Table53" xr:uid="{00000000-0004-0000-0200-000034000000}"/>
    <hyperlink ref="B54" location="'Table52'!A1" display="Go to Table52" xr:uid="{00000000-0004-0000-0200-000033000000}"/>
    <hyperlink ref="B53" location="'Table51'!A1" display="Go to Table51" xr:uid="{00000000-0004-0000-0200-000032000000}"/>
    <hyperlink ref="B52" location="'Table50'!A1" display="Go to Table50" xr:uid="{00000000-0004-0000-0200-000031000000}"/>
    <hyperlink ref="B51" location="'Table49'!A1" display="Go to Table49" xr:uid="{00000000-0004-0000-0200-000030000000}"/>
    <hyperlink ref="B50" location="'Table48'!A1" display="Go to Table48" xr:uid="{00000000-0004-0000-0200-00002F000000}"/>
    <hyperlink ref="B49" location="'Table47'!A1" display="Go to Table47" xr:uid="{00000000-0004-0000-0200-00002E000000}"/>
    <hyperlink ref="B48" location="'Table46'!A1" display="Go to Table46" xr:uid="{00000000-0004-0000-0200-00002D000000}"/>
    <hyperlink ref="B47" location="'Table45'!A1" display="Go to Table45" xr:uid="{00000000-0004-0000-0200-00002C000000}"/>
    <hyperlink ref="B46" location="'Table44'!A1" display="Go to Table44" xr:uid="{00000000-0004-0000-0200-00002B000000}"/>
    <hyperlink ref="B45" location="'Table43'!A1" display="Go to Table43" xr:uid="{00000000-0004-0000-0200-00002A000000}"/>
    <hyperlink ref="B44" location="'Table42'!A1" display="Go to Table42" xr:uid="{00000000-0004-0000-0200-000029000000}"/>
    <hyperlink ref="B43" location="'Table41'!A1" display="Go to Table41" xr:uid="{00000000-0004-0000-0200-000028000000}"/>
    <hyperlink ref="B42" location="'Table40'!A1" display="Go to Table40" xr:uid="{00000000-0004-0000-0200-000027000000}"/>
    <hyperlink ref="B41" location="'Table39'!A1" display="Go to Table39" xr:uid="{00000000-0004-0000-0200-000026000000}"/>
    <hyperlink ref="B40" location="'Table38'!A1" display="Go to Table38" xr:uid="{00000000-0004-0000-0200-000025000000}"/>
    <hyperlink ref="B39" location="'Table37'!A1" display="Go to Table37" xr:uid="{00000000-0004-0000-0200-000024000000}"/>
    <hyperlink ref="B38" location="'Table36'!A1" display="Go to Table36" xr:uid="{00000000-0004-0000-0200-000023000000}"/>
    <hyperlink ref="B37" location="'Table35'!A1" display="Go to Table35" xr:uid="{00000000-0004-0000-0200-000022000000}"/>
    <hyperlink ref="B36" location="'Table34'!A1" display="Go to Table34" xr:uid="{00000000-0004-0000-0200-000021000000}"/>
    <hyperlink ref="B35" location="'Table33'!A1" display="Go to Table33" xr:uid="{00000000-0004-0000-0200-000020000000}"/>
    <hyperlink ref="B34" location="'Table32'!A1" display="Go to Table32" xr:uid="{00000000-0004-0000-0200-00001F000000}"/>
    <hyperlink ref="B33" location="'Table31'!A1" display="Go to Table31" xr:uid="{00000000-0004-0000-0200-00001E000000}"/>
    <hyperlink ref="B32" location="'Table30'!A1" display="Go to Table30" xr:uid="{00000000-0004-0000-0200-00001D000000}"/>
    <hyperlink ref="B31" location="'Table29'!A1" display="Go to Table29" xr:uid="{00000000-0004-0000-0200-00001C000000}"/>
    <hyperlink ref="B30" location="'Table28'!A1" display="Go to Table28" xr:uid="{00000000-0004-0000-0200-00001B000000}"/>
    <hyperlink ref="B29" location="'Table27'!A1" display="Go to Table27" xr:uid="{00000000-0004-0000-0200-00001A000000}"/>
    <hyperlink ref="B28" location="'Table26'!A1" display="Go to Table26" xr:uid="{00000000-0004-0000-0200-000019000000}"/>
    <hyperlink ref="B27" location="'Table25'!A1" display="Go to Table25" xr:uid="{00000000-0004-0000-0200-000018000000}"/>
    <hyperlink ref="B26" location="'Table24'!A1" display="Go to Table24" xr:uid="{00000000-0004-0000-0200-000017000000}"/>
    <hyperlink ref="B25" location="'Table23'!A1" display="Go to Table23" xr:uid="{00000000-0004-0000-0200-000016000000}"/>
    <hyperlink ref="B24" location="'Table22'!A1" display="Go to Table22" xr:uid="{00000000-0004-0000-0200-000015000000}"/>
    <hyperlink ref="B23" location="'Table21'!A1" display="Go to Table21" xr:uid="{00000000-0004-0000-0200-000014000000}"/>
    <hyperlink ref="B22" location="'Table20'!A1" display="Go to Table20" xr:uid="{00000000-0004-0000-0200-000013000000}"/>
    <hyperlink ref="B21" location="'Table19'!A1" display="Go to Table19" xr:uid="{00000000-0004-0000-0200-000012000000}"/>
    <hyperlink ref="B20" location="'Table18'!A1" display="Go to Table18" xr:uid="{00000000-0004-0000-0200-000011000000}"/>
    <hyperlink ref="B19" location="'Table17'!A1" display="Go to Table17" xr:uid="{00000000-0004-0000-0200-000010000000}"/>
    <hyperlink ref="B18" location="'Table16'!A1" display="Go to Table16" xr:uid="{00000000-0004-0000-0200-00000F000000}"/>
    <hyperlink ref="B17" location="'Table15'!A1" display="Go to Table15" xr:uid="{00000000-0004-0000-0200-00000E000000}"/>
    <hyperlink ref="B16" location="'Table14'!A1" display="Go to Table14" xr:uid="{00000000-0004-0000-0200-00000D000000}"/>
    <hyperlink ref="B15" location="'Table13'!A1" display="Go to Table13" xr:uid="{00000000-0004-0000-0200-00000C000000}"/>
    <hyperlink ref="B14" location="'Table12'!A1" display="Go to Table12" xr:uid="{00000000-0004-0000-0200-00000B000000}"/>
    <hyperlink ref="B13" location="'Table11'!A1" display="Go to Table11" xr:uid="{00000000-0004-0000-0200-00000A000000}"/>
    <hyperlink ref="B12" location="'Table10'!A1" display="Go to Table10" xr:uid="{00000000-0004-0000-0200-000009000000}"/>
    <hyperlink ref="B11" location="'Table9'!A1" display="Go to Table9" xr:uid="{00000000-0004-0000-0200-000008000000}"/>
    <hyperlink ref="B10" location="'Table8'!A1" display="Go to Table8" xr:uid="{00000000-0004-0000-0200-000007000000}"/>
    <hyperlink ref="B9" location="'Table7'!A1" display="Go to Table7" xr:uid="{00000000-0004-0000-0200-000006000000}"/>
    <hyperlink ref="B8" location="'Table6'!A1" display="Go to Table6" xr:uid="{00000000-0004-0000-0200-000005000000}"/>
    <hyperlink ref="B7" location="'Table5'!A1" display="Go to Table5" xr:uid="{00000000-0004-0000-0200-000004000000}"/>
    <hyperlink ref="B6" location="'Table4'!A1" display="Go to Table4" xr:uid="{00000000-0004-0000-0200-000003000000}"/>
    <hyperlink ref="B5" location="'Table3'!A1" display="Go to Table3" xr:uid="{00000000-0004-0000-0200-000002000000}"/>
    <hyperlink ref="B4" location="'Table2'!A1" display="Go to Table2" xr:uid="{00000000-0004-0000-0200-000001000000}"/>
  </hyperlinks>
  <pageMargins left="0.7" right="0.7" top="0.75" bottom="0.75" header="0.3" footer="0.3"/>
  <pageSetup paperSize="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16"/>
  <sheetViews>
    <sheetView workbookViewId="0">
      <selection sqref="A1:J1"/>
    </sheetView>
  </sheetViews>
  <sheetFormatPr defaultColWidth="0" defaultRowHeight="15.5" zeroHeight="1" x14ac:dyDescent="0.35"/>
  <cols>
    <col min="1" max="1" width="16.81640625" style="18" bestFit="1" customWidth="1"/>
    <col min="2" max="2" width="36.26953125" style="18" bestFit="1" customWidth="1"/>
    <col min="3" max="3" width="42.1796875" style="18" bestFit="1" customWidth="1"/>
    <col min="4" max="4" width="47" style="18" bestFit="1" customWidth="1"/>
    <col min="5" max="5" width="53" style="18" bestFit="1" customWidth="1"/>
    <col min="6" max="6" width="59" style="18" bestFit="1" customWidth="1"/>
    <col min="7" max="16384" width="0" style="18" hidden="1"/>
  </cols>
  <sheetData>
    <row r="1" spans="1:6" x14ac:dyDescent="0.35">
      <c r="A1" s="231" t="str">
        <f>n_t001h</f>
        <v>Table N.1 Active participants including ECA at 31 December 2022</v>
      </c>
      <c r="B1" s="231"/>
      <c r="C1" s="231"/>
      <c r="D1" s="231"/>
      <c r="E1" s="231"/>
      <c r="F1" s="231"/>
    </row>
    <row r="2" spans="1:6" ht="16" thickBot="1" x14ac:dyDescent="0.4">
      <c r="A2" s="23" t="s">
        <v>35</v>
      </c>
      <c r="B2" s="24" t="s">
        <v>36</v>
      </c>
      <c r="C2" s="25" t="s">
        <v>37</v>
      </c>
      <c r="D2" s="26" t="s">
        <v>38</v>
      </c>
      <c r="E2" s="24" t="s">
        <v>39</v>
      </c>
      <c r="F2" s="25" t="s">
        <v>40</v>
      </c>
    </row>
    <row r="3" spans="1:6" x14ac:dyDescent="0.35">
      <c r="A3" s="27" t="s">
        <v>42</v>
      </c>
      <c r="B3" s="28">
        <v>172190</v>
      </c>
      <c r="C3" s="29">
        <v>0.30032685552427696</v>
      </c>
      <c r="D3" s="30">
        <v>5047</v>
      </c>
      <c r="E3" s="28">
        <v>177237</v>
      </c>
      <c r="F3" s="29">
        <v>0.30129229451123318</v>
      </c>
    </row>
    <row r="4" spans="1:6" x14ac:dyDescent="0.35">
      <c r="A4" s="27" t="s">
        <v>43</v>
      </c>
      <c r="B4" s="28">
        <v>153198</v>
      </c>
      <c r="C4" s="29">
        <v>0.26720177485689167</v>
      </c>
      <c r="D4" s="30">
        <v>3177</v>
      </c>
      <c r="E4" s="28">
        <v>156375</v>
      </c>
      <c r="F4" s="29">
        <v>0.26582814284937173</v>
      </c>
    </row>
    <row r="5" spans="1:6" x14ac:dyDescent="0.35">
      <c r="A5" s="27" t="s">
        <v>44</v>
      </c>
      <c r="B5" s="28">
        <v>120898</v>
      </c>
      <c r="C5" s="29">
        <v>0.21086541715067098</v>
      </c>
      <c r="D5" s="30">
        <v>4259</v>
      </c>
      <c r="E5" s="28">
        <v>125157</v>
      </c>
      <c r="F5" s="29">
        <v>0.21275941086873743</v>
      </c>
    </row>
    <row r="6" spans="1:6" x14ac:dyDescent="0.35">
      <c r="A6" s="27" t="s">
        <v>45</v>
      </c>
      <c r="B6" s="28">
        <v>49419</v>
      </c>
      <c r="C6" s="29">
        <v>8.6194627290517703E-2</v>
      </c>
      <c r="D6" s="30">
        <v>974</v>
      </c>
      <c r="E6" s="28">
        <v>50393</v>
      </c>
      <c r="F6" s="29">
        <v>8.5665084589022472E-2</v>
      </c>
    </row>
    <row r="7" spans="1:6" x14ac:dyDescent="0.35">
      <c r="A7" s="27" t="s">
        <v>46</v>
      </c>
      <c r="B7" s="28">
        <v>49596</v>
      </c>
      <c r="C7" s="29">
        <v>8.6503343554109061E-2</v>
      </c>
      <c r="D7" s="30">
        <v>977</v>
      </c>
      <c r="E7" s="28">
        <v>50573</v>
      </c>
      <c r="F7" s="29">
        <v>8.5971073818201599E-2</v>
      </c>
    </row>
    <row r="8" spans="1:6" x14ac:dyDescent="0.35">
      <c r="A8" s="27" t="s">
        <v>47</v>
      </c>
      <c r="B8" s="28">
        <v>12819</v>
      </c>
      <c r="C8" s="29">
        <v>2.2358382954676268E-2</v>
      </c>
      <c r="D8" s="30">
        <v>183</v>
      </c>
      <c r="E8" s="28">
        <v>13002</v>
      </c>
      <c r="F8" s="29">
        <v>2.2102621987706034E-2</v>
      </c>
    </row>
    <row r="9" spans="1:6" x14ac:dyDescent="0.35">
      <c r="A9" s="27" t="s">
        <v>48</v>
      </c>
      <c r="B9" s="28">
        <v>9793</v>
      </c>
      <c r="C9" s="29">
        <v>1.7080555759040852E-2</v>
      </c>
      <c r="D9" s="30">
        <v>199</v>
      </c>
      <c r="E9" s="28">
        <v>9992</v>
      </c>
      <c r="F9" s="29">
        <v>1.6985802099766089E-2</v>
      </c>
    </row>
    <row r="10" spans="1:6" x14ac:dyDescent="0.35">
      <c r="A10" s="27" t="s">
        <v>49</v>
      </c>
      <c r="B10" s="28">
        <v>5375</v>
      </c>
      <c r="C10" s="29">
        <v>9.3748582870258942E-3</v>
      </c>
      <c r="D10" s="30">
        <v>98</v>
      </c>
      <c r="E10" s="28">
        <v>5473</v>
      </c>
      <c r="F10" s="29">
        <v>9.3037725072077464E-3</v>
      </c>
    </row>
    <row r="11" spans="1:6" x14ac:dyDescent="0.35">
      <c r="A11" s="27" t="s">
        <v>357</v>
      </c>
      <c r="B11" s="28">
        <v>52</v>
      </c>
      <c r="C11" s="29">
        <v>9.0696303427971443E-5</v>
      </c>
      <c r="D11" s="30" t="s">
        <v>358</v>
      </c>
      <c r="E11" s="28">
        <v>52</v>
      </c>
      <c r="F11" s="29">
        <v>8.8396888429527278E-5</v>
      </c>
    </row>
    <row r="12" spans="1:6" ht="16" thickBot="1" x14ac:dyDescent="0.4">
      <c r="A12" s="27" t="s">
        <v>359</v>
      </c>
      <c r="B12" s="28" t="s">
        <v>358</v>
      </c>
      <c r="C12" s="29" t="s">
        <v>32</v>
      </c>
      <c r="D12" s="30" t="s">
        <v>358</v>
      </c>
      <c r="E12" s="28" t="s">
        <v>358</v>
      </c>
      <c r="F12" s="29" t="s">
        <v>32</v>
      </c>
    </row>
    <row r="13" spans="1:6" x14ac:dyDescent="0.35">
      <c r="A13" s="31" t="s">
        <v>50</v>
      </c>
      <c r="B13" s="32">
        <v>573342</v>
      </c>
      <c r="C13" s="33">
        <v>1</v>
      </c>
      <c r="D13" s="34">
        <v>14914</v>
      </c>
      <c r="E13" s="32">
        <v>588256</v>
      </c>
      <c r="F13" s="33">
        <v>1</v>
      </c>
    </row>
    <row r="14" spans="1:6" ht="32.15" customHeight="1" x14ac:dyDescent="0.35">
      <c r="A14" s="231" t="str">
        <f>IFERROR(INDEX(Footnotes!$D:$D,MATCH(Footnotes!$B$8,Footnotes!$B:$B,0)),"")</f>
        <v>The number reported for the Early Childhood Approach is the number of children accessing early connections. Initial supports include any early childhood therapy supports and/or mainstream referrals.</v>
      </c>
      <c r="B14" s="231"/>
      <c r="C14" s="231"/>
      <c r="D14" s="231"/>
      <c r="E14" s="231"/>
      <c r="F14" s="231"/>
    </row>
    <row r="15" spans="1:6" ht="18.75" customHeight="1" x14ac:dyDescent="0.35">
      <c r="A15" s="231" t="str">
        <f>IFERROR(INDEX(Footnotes!$D:$D,MATCH(Footnotes!$B$9,Footnotes!$B:$B,0)),"")</f>
        <v>OT includes participants residing in Other Territories including Norfolk Island, Christmas Island and the Cocos (Keeling) Islands.</v>
      </c>
      <c r="B15" s="231"/>
      <c r="C15" s="231"/>
      <c r="D15" s="231"/>
      <c r="E15" s="231"/>
      <c r="F15" s="231"/>
    </row>
    <row r="16" spans="1:6" s="233" customFormat="1" x14ac:dyDescent="0.35">
      <c r="A16" s="233" t="s">
        <v>251</v>
      </c>
    </row>
  </sheetData>
  <mergeCells count="4">
    <mergeCell ref="A1:F1"/>
    <mergeCell ref="A14:F14"/>
    <mergeCell ref="A15:F15"/>
    <mergeCell ref="A16:XFD16"/>
  </mergeCells>
  <hyperlinks>
    <hyperlink ref="A16" location="TableOfContents!A1" display="Back to Table of Contents" xr:uid="{00000000-0004-0000-0400-000000000000}"/>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workbookViewId="0">
      <selection sqref="A1:J1"/>
    </sheetView>
  </sheetViews>
  <sheetFormatPr defaultColWidth="0" defaultRowHeight="15.5" zeroHeight="1" x14ac:dyDescent="0.35"/>
  <cols>
    <col min="1" max="1" width="13.453125" style="18" bestFit="1" customWidth="1"/>
    <col min="2" max="9" width="10" style="18" customWidth="1"/>
    <col min="10" max="10" width="10.26953125" style="18" bestFit="1" customWidth="1"/>
    <col min="11" max="16384" width="9.1796875" style="18" hidden="1"/>
  </cols>
  <sheetData>
    <row r="1" spans="1:10" x14ac:dyDescent="0.35">
      <c r="A1" s="231" t="str">
        <f>n_t002h</f>
        <v>Table N.2 Number of active participant plans by age group at 31 December 2022</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46" t="s">
        <v>345</v>
      </c>
      <c r="B3" s="136">
        <v>28436</v>
      </c>
      <c r="C3" s="136">
        <v>26820</v>
      </c>
      <c r="D3" s="136">
        <v>20177</v>
      </c>
      <c r="E3" s="136">
        <v>5978</v>
      </c>
      <c r="F3" s="136">
        <v>7007</v>
      </c>
      <c r="G3" s="136">
        <v>1713</v>
      </c>
      <c r="H3" s="136">
        <v>1255</v>
      </c>
      <c r="I3" s="136">
        <v>980</v>
      </c>
      <c r="J3" s="137">
        <v>92368</v>
      </c>
    </row>
    <row r="4" spans="1:10" x14ac:dyDescent="0.35">
      <c r="A4" s="50" t="s">
        <v>346</v>
      </c>
      <c r="B4" s="136">
        <v>43727</v>
      </c>
      <c r="C4" s="136">
        <v>40118</v>
      </c>
      <c r="D4" s="136">
        <v>32642</v>
      </c>
      <c r="E4" s="136">
        <v>12307</v>
      </c>
      <c r="F4" s="136">
        <v>14088</v>
      </c>
      <c r="G4" s="136">
        <v>2926</v>
      </c>
      <c r="H4" s="136">
        <v>2555</v>
      </c>
      <c r="I4" s="136">
        <v>1354</v>
      </c>
      <c r="J4" s="137">
        <v>149734</v>
      </c>
    </row>
    <row r="5" spans="1:10" x14ac:dyDescent="0.35">
      <c r="A5" s="50" t="s">
        <v>347</v>
      </c>
      <c r="B5" s="136">
        <v>13790</v>
      </c>
      <c r="C5" s="136">
        <v>11664</v>
      </c>
      <c r="D5" s="136">
        <v>10543</v>
      </c>
      <c r="E5" s="136">
        <v>4706</v>
      </c>
      <c r="F5" s="136">
        <v>5050</v>
      </c>
      <c r="G5" s="136">
        <v>1140</v>
      </c>
      <c r="H5" s="136">
        <v>839</v>
      </c>
      <c r="I5" s="136">
        <v>400</v>
      </c>
      <c r="J5" s="137">
        <v>48138</v>
      </c>
    </row>
    <row r="6" spans="1:10" x14ac:dyDescent="0.35">
      <c r="A6" s="50" t="s">
        <v>348</v>
      </c>
      <c r="B6" s="136">
        <v>14901</v>
      </c>
      <c r="C6" s="136">
        <v>11141</v>
      </c>
      <c r="D6" s="136">
        <v>9319</v>
      </c>
      <c r="E6" s="136">
        <v>4735</v>
      </c>
      <c r="F6" s="136">
        <v>4171</v>
      </c>
      <c r="G6" s="136">
        <v>1359</v>
      </c>
      <c r="H6" s="136">
        <v>936</v>
      </c>
      <c r="I6" s="136">
        <v>378</v>
      </c>
      <c r="J6" s="137">
        <v>46948</v>
      </c>
    </row>
    <row r="7" spans="1:10" x14ac:dyDescent="0.35">
      <c r="A7" s="50" t="s">
        <v>349</v>
      </c>
      <c r="B7" s="136">
        <v>15273</v>
      </c>
      <c r="C7" s="136">
        <v>13097</v>
      </c>
      <c r="D7" s="136">
        <v>10095</v>
      </c>
      <c r="E7" s="136">
        <v>5063</v>
      </c>
      <c r="F7" s="136">
        <v>3812</v>
      </c>
      <c r="G7" s="136">
        <v>1405</v>
      </c>
      <c r="H7" s="136">
        <v>871</v>
      </c>
      <c r="I7" s="136">
        <v>436</v>
      </c>
      <c r="J7" s="137">
        <v>50057</v>
      </c>
    </row>
    <row r="8" spans="1:10" x14ac:dyDescent="0.35">
      <c r="A8" s="50" t="s">
        <v>350</v>
      </c>
      <c r="B8" s="136">
        <v>12998</v>
      </c>
      <c r="C8" s="136">
        <v>12563</v>
      </c>
      <c r="D8" s="136">
        <v>9244</v>
      </c>
      <c r="E8" s="136">
        <v>4199</v>
      </c>
      <c r="F8" s="136">
        <v>3645</v>
      </c>
      <c r="G8" s="136">
        <v>1020</v>
      </c>
      <c r="H8" s="136">
        <v>827</v>
      </c>
      <c r="I8" s="136">
        <v>556</v>
      </c>
      <c r="J8" s="137">
        <v>45056</v>
      </c>
    </row>
    <row r="9" spans="1:10" x14ac:dyDescent="0.35">
      <c r="A9" s="50" t="s">
        <v>351</v>
      </c>
      <c r="B9" s="136">
        <v>15614</v>
      </c>
      <c r="C9" s="136">
        <v>14808</v>
      </c>
      <c r="D9" s="136">
        <v>10982</v>
      </c>
      <c r="E9" s="136">
        <v>4681</v>
      </c>
      <c r="F9" s="136">
        <v>4318</v>
      </c>
      <c r="G9" s="136">
        <v>1267</v>
      </c>
      <c r="H9" s="136">
        <v>926</v>
      </c>
      <c r="I9" s="136">
        <v>558</v>
      </c>
      <c r="J9" s="137">
        <v>53155</v>
      </c>
    </row>
    <row r="10" spans="1:10" x14ac:dyDescent="0.35">
      <c r="A10" s="50" t="s">
        <v>352</v>
      </c>
      <c r="B10" s="136">
        <v>19158</v>
      </c>
      <c r="C10" s="136">
        <v>16757</v>
      </c>
      <c r="D10" s="136">
        <v>13107</v>
      </c>
      <c r="E10" s="136">
        <v>5666</v>
      </c>
      <c r="F10" s="136">
        <v>5359</v>
      </c>
      <c r="G10" s="136">
        <v>1480</v>
      </c>
      <c r="H10" s="136">
        <v>990</v>
      </c>
      <c r="I10" s="136">
        <v>548</v>
      </c>
      <c r="J10" s="137">
        <v>63074</v>
      </c>
    </row>
    <row r="11" spans="1:10" ht="16" thickBot="1" x14ac:dyDescent="0.4">
      <c r="A11" s="160" t="s">
        <v>353</v>
      </c>
      <c r="B11" s="136">
        <v>8293</v>
      </c>
      <c r="C11" s="136">
        <v>6230</v>
      </c>
      <c r="D11" s="136">
        <v>4789</v>
      </c>
      <c r="E11" s="136">
        <v>2084</v>
      </c>
      <c r="F11" s="136">
        <v>2146</v>
      </c>
      <c r="G11" s="136">
        <v>509</v>
      </c>
      <c r="H11" s="136">
        <v>594</v>
      </c>
      <c r="I11" s="136">
        <v>165</v>
      </c>
      <c r="J11" s="137">
        <v>24812</v>
      </c>
    </row>
    <row r="12" spans="1:10" x14ac:dyDescent="0.35">
      <c r="A12" s="161" t="s">
        <v>257</v>
      </c>
      <c r="B12" s="138">
        <v>172190</v>
      </c>
      <c r="C12" s="138">
        <v>153198</v>
      </c>
      <c r="D12" s="138">
        <v>120898</v>
      </c>
      <c r="E12" s="138">
        <v>49419</v>
      </c>
      <c r="F12" s="138">
        <v>49596</v>
      </c>
      <c r="G12" s="138">
        <v>12819</v>
      </c>
      <c r="H12" s="138">
        <v>9793</v>
      </c>
      <c r="I12" s="138">
        <v>5375</v>
      </c>
      <c r="J12" s="34">
        <v>573342</v>
      </c>
    </row>
    <row r="13" spans="1:10" s="233" customFormat="1" x14ac:dyDescent="0.35">
      <c r="A13" s="233" t="s">
        <v>251</v>
      </c>
    </row>
  </sheetData>
  <mergeCells count="2">
    <mergeCell ref="A1:J1"/>
    <mergeCell ref="A13:XFD13"/>
  </mergeCells>
  <hyperlinks>
    <hyperlink ref="A13" location="TableOfContents!A1" display="Back to Table of Contents" xr:uid="{7A9AD5E8-68BE-4607-A51B-AFCA1ADAAB28}"/>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13"/>
  <sheetViews>
    <sheetView workbookViewId="0">
      <selection sqref="A1:J1"/>
    </sheetView>
  </sheetViews>
  <sheetFormatPr defaultColWidth="0" defaultRowHeight="15.5" zeroHeight="1" x14ac:dyDescent="0.35"/>
  <cols>
    <col min="1" max="1" width="13.453125" style="18" bestFit="1" customWidth="1"/>
    <col min="2" max="9" width="10" style="18" customWidth="1"/>
    <col min="10" max="10" width="10.26953125" style="18" bestFit="1" customWidth="1"/>
    <col min="11" max="16384" width="9.1796875" style="18" hidden="1"/>
  </cols>
  <sheetData>
    <row r="1" spans="1:10" x14ac:dyDescent="0.35">
      <c r="A1" s="231" t="str">
        <f>n_t003h</f>
        <v>Table N.3 Proportion of active participant plans by age group at 31 December 2022</v>
      </c>
      <c r="B1" s="231"/>
      <c r="C1" s="231"/>
      <c r="D1" s="231"/>
      <c r="E1" s="231"/>
      <c r="F1" s="231"/>
      <c r="G1" s="231"/>
      <c r="H1" s="231"/>
      <c r="I1" s="231"/>
      <c r="J1" s="231"/>
    </row>
    <row r="2" spans="1:10" ht="16" thickBot="1" x14ac:dyDescent="0.4">
      <c r="A2" s="23" t="s">
        <v>41</v>
      </c>
      <c r="B2" s="25" t="s">
        <v>42</v>
      </c>
      <c r="C2" s="25" t="s">
        <v>43</v>
      </c>
      <c r="D2" s="25" t="s">
        <v>44</v>
      </c>
      <c r="E2" s="25" t="s">
        <v>45</v>
      </c>
      <c r="F2" s="25" t="s">
        <v>46</v>
      </c>
      <c r="G2" s="25" t="s">
        <v>47</v>
      </c>
      <c r="H2" s="25" t="s">
        <v>48</v>
      </c>
      <c r="I2" s="25" t="s">
        <v>49</v>
      </c>
      <c r="J2" s="36" t="s">
        <v>50</v>
      </c>
    </row>
    <row r="3" spans="1:10" x14ac:dyDescent="0.35">
      <c r="A3" s="46" t="s">
        <v>345</v>
      </c>
      <c r="B3" s="51">
        <v>0.1651431558162495</v>
      </c>
      <c r="C3" s="51">
        <v>0.17506755962871579</v>
      </c>
      <c r="D3" s="51">
        <v>0.16689275256828071</v>
      </c>
      <c r="E3" s="51">
        <v>0.12096562051033004</v>
      </c>
      <c r="F3" s="51">
        <v>0.14128155496411002</v>
      </c>
      <c r="G3" s="51">
        <v>0.13362976831266091</v>
      </c>
      <c r="H3" s="51">
        <v>0.12815276217706525</v>
      </c>
      <c r="I3" s="51">
        <v>0.18232558139534882</v>
      </c>
      <c r="J3" s="158">
        <v>0.1611045414429782</v>
      </c>
    </row>
    <row r="4" spans="1:10" x14ac:dyDescent="0.35">
      <c r="A4" s="50" t="s">
        <v>346</v>
      </c>
      <c r="B4" s="51">
        <v>0.25394622219641094</v>
      </c>
      <c r="C4" s="51">
        <v>0.26187025940286429</v>
      </c>
      <c r="D4" s="51">
        <v>0.26999619513970452</v>
      </c>
      <c r="E4" s="51">
        <v>0.24903377243570288</v>
      </c>
      <c r="F4" s="51">
        <v>0.2840551657391725</v>
      </c>
      <c r="G4" s="51">
        <v>0.22825493408222169</v>
      </c>
      <c r="H4" s="51">
        <v>0.26090064331665475</v>
      </c>
      <c r="I4" s="51">
        <v>0.25190697674418605</v>
      </c>
      <c r="J4" s="158">
        <v>0.26116000572084375</v>
      </c>
    </row>
    <row r="5" spans="1:10" x14ac:dyDescent="0.35">
      <c r="A5" s="50" t="s">
        <v>347</v>
      </c>
      <c r="B5" s="51">
        <v>8.0085951565131541E-2</v>
      </c>
      <c r="C5" s="51">
        <v>7.6136764187522035E-2</v>
      </c>
      <c r="D5" s="51">
        <v>8.7205743684759057E-2</v>
      </c>
      <c r="E5" s="51">
        <v>9.522653230538862E-2</v>
      </c>
      <c r="F5" s="51">
        <v>0.10182272763932575</v>
      </c>
      <c r="G5" s="51">
        <v>8.8930493798268201E-2</v>
      </c>
      <c r="H5" s="51">
        <v>8.5673440212396604E-2</v>
      </c>
      <c r="I5" s="51">
        <v>7.441860465116279E-2</v>
      </c>
      <c r="J5" s="158">
        <v>8.3960358738763258E-2</v>
      </c>
    </row>
    <row r="6" spans="1:10" x14ac:dyDescent="0.35">
      <c r="A6" s="50" t="s">
        <v>348</v>
      </c>
      <c r="B6" s="51">
        <v>8.6538126488181655E-2</v>
      </c>
      <c r="C6" s="51">
        <v>7.2722881499758488E-2</v>
      </c>
      <c r="D6" s="51">
        <v>7.7081506724677007E-2</v>
      </c>
      <c r="E6" s="51">
        <v>9.5813351140249706E-2</v>
      </c>
      <c r="F6" s="51">
        <v>8.4099524155173799E-2</v>
      </c>
      <c r="G6" s="51">
        <v>0.10601450971214603</v>
      </c>
      <c r="H6" s="51">
        <v>9.5578474420504447E-2</v>
      </c>
      <c r="I6" s="51">
        <v>7.0325581395348835E-2</v>
      </c>
      <c r="J6" s="158">
        <v>8.1884808718007754E-2</v>
      </c>
    </row>
    <row r="7" spans="1:10" x14ac:dyDescent="0.35">
      <c r="A7" s="50" t="s">
        <v>349</v>
      </c>
      <c r="B7" s="51">
        <v>8.8698530692839311E-2</v>
      </c>
      <c r="C7" s="51">
        <v>8.5490672201986972E-2</v>
      </c>
      <c r="D7" s="51">
        <v>8.3500140614402224E-2</v>
      </c>
      <c r="E7" s="51">
        <v>0.10245047451385095</v>
      </c>
      <c r="F7" s="51">
        <v>7.6861037180417771E-2</v>
      </c>
      <c r="G7" s="51">
        <v>0.10960293314611125</v>
      </c>
      <c r="H7" s="51">
        <v>8.8941080363524966E-2</v>
      </c>
      <c r="I7" s="51">
        <v>8.1116279069767441E-2</v>
      </c>
      <c r="J7" s="158">
        <v>8.7307401167191656E-2</v>
      </c>
    </row>
    <row r="8" spans="1:10" x14ac:dyDescent="0.35">
      <c r="A8" s="50" t="s">
        <v>350</v>
      </c>
      <c r="B8" s="51">
        <v>7.5486381322957194E-2</v>
      </c>
      <c r="C8" s="51">
        <v>8.2004987010274283E-2</v>
      </c>
      <c r="D8" s="51">
        <v>7.6461149067809223E-2</v>
      </c>
      <c r="E8" s="51">
        <v>8.4967320261437912E-2</v>
      </c>
      <c r="F8" s="51">
        <v>7.3493830147592545E-2</v>
      </c>
      <c r="G8" s="51">
        <v>7.956938918792418E-2</v>
      </c>
      <c r="H8" s="51">
        <v>8.4448075155723473E-2</v>
      </c>
      <c r="I8" s="51">
        <v>0.10344186046511628</v>
      </c>
      <c r="J8" s="158">
        <v>7.8584858600974639E-2</v>
      </c>
    </row>
    <row r="9" spans="1:10" x14ac:dyDescent="0.35">
      <c r="A9" s="50" t="s">
        <v>351</v>
      </c>
      <c r="B9" s="51">
        <v>9.0678901213775476E-2</v>
      </c>
      <c r="C9" s="51">
        <v>9.6659225316257397E-2</v>
      </c>
      <c r="D9" s="51">
        <v>9.0836903836291755E-2</v>
      </c>
      <c r="E9" s="51">
        <v>9.4720653999473881E-2</v>
      </c>
      <c r="F9" s="51">
        <v>8.7063472860714572E-2</v>
      </c>
      <c r="G9" s="51">
        <v>9.8837662844215621E-2</v>
      </c>
      <c r="H9" s="51">
        <v>9.4557336873276832E-2</v>
      </c>
      <c r="I9" s="51">
        <v>0.10381395348837209</v>
      </c>
      <c r="J9" s="158">
        <v>9.2710807859881186E-2</v>
      </c>
    </row>
    <row r="10" spans="1:10" x14ac:dyDescent="0.35">
      <c r="A10" s="50" t="s">
        <v>352</v>
      </c>
      <c r="B10" s="51">
        <v>0.11126081653986875</v>
      </c>
      <c r="C10" s="51">
        <v>0.10938132351597279</v>
      </c>
      <c r="D10" s="51">
        <v>0.10841370411421199</v>
      </c>
      <c r="E10" s="51">
        <v>0.11465225925251421</v>
      </c>
      <c r="F10" s="51">
        <v>0.10805306879587064</v>
      </c>
      <c r="G10" s="51">
        <v>0.11545362352757625</v>
      </c>
      <c r="H10" s="51">
        <v>0.10109261717553354</v>
      </c>
      <c r="I10" s="51">
        <v>0.10195348837209302</v>
      </c>
      <c r="J10" s="158">
        <v>0.11001112773876674</v>
      </c>
    </row>
    <row r="11" spans="1:10" ht="16" thickBot="1" x14ac:dyDescent="0.4">
      <c r="A11" s="160" t="s">
        <v>353</v>
      </c>
      <c r="B11" s="51">
        <v>4.816191416458563E-2</v>
      </c>
      <c r="C11" s="51">
        <v>4.0666327236647995E-2</v>
      </c>
      <c r="D11" s="51">
        <v>3.9611904249863522E-2</v>
      </c>
      <c r="E11" s="51">
        <v>4.2170015581051823E-2</v>
      </c>
      <c r="F11" s="51">
        <v>4.3269618517622392E-2</v>
      </c>
      <c r="G11" s="51">
        <v>3.9706685388875888E-2</v>
      </c>
      <c r="H11" s="51">
        <v>6.0655570305320129E-2</v>
      </c>
      <c r="I11" s="51">
        <v>3.0697674418604652E-2</v>
      </c>
      <c r="J11" s="158">
        <v>4.3276090012592833E-2</v>
      </c>
    </row>
    <row r="12" spans="1:10" x14ac:dyDescent="0.35">
      <c r="A12" s="161" t="s">
        <v>257</v>
      </c>
      <c r="B12" s="49">
        <v>0.99999999999999989</v>
      </c>
      <c r="C12" s="49">
        <v>1.0000000000000002</v>
      </c>
      <c r="D12" s="49">
        <v>1</v>
      </c>
      <c r="E12" s="49">
        <v>1</v>
      </c>
      <c r="F12" s="49">
        <v>1.0000000000000002</v>
      </c>
      <c r="G12" s="49">
        <v>1</v>
      </c>
      <c r="H12" s="49">
        <v>1</v>
      </c>
      <c r="I12" s="49">
        <v>1</v>
      </c>
      <c r="J12" s="145">
        <v>1</v>
      </c>
    </row>
    <row r="13" spans="1:10" s="233" customFormat="1" x14ac:dyDescent="0.35">
      <c r="A13" s="233" t="s">
        <v>251</v>
      </c>
    </row>
  </sheetData>
  <mergeCells count="2">
    <mergeCell ref="A1:J1"/>
    <mergeCell ref="A13:XFD13"/>
  </mergeCells>
  <hyperlinks>
    <hyperlink ref="A13" location="TableOfContents!A1" display="Back to Table of Contents" xr:uid="{29AA8F53-1015-4B4A-9AF8-97442019EFDF}"/>
  </hyperlinks>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n_t004h</f>
        <v>Table N.4 Number of active participant plans (participants in SIL) by age group at 31 December 2022</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46" t="s">
        <v>345</v>
      </c>
      <c r="B3" s="136" t="s">
        <v>358</v>
      </c>
      <c r="C3" s="136" t="s">
        <v>358</v>
      </c>
      <c r="D3" s="136" t="s">
        <v>358</v>
      </c>
      <c r="E3" s="136" t="s">
        <v>358</v>
      </c>
      <c r="F3" s="136" t="s">
        <v>358</v>
      </c>
      <c r="G3" s="136" t="s">
        <v>358</v>
      </c>
      <c r="H3" s="136" t="s">
        <v>358</v>
      </c>
      <c r="I3" s="136" t="s">
        <v>358</v>
      </c>
      <c r="J3" s="137" t="s">
        <v>358</v>
      </c>
    </row>
    <row r="4" spans="1:10" x14ac:dyDescent="0.35">
      <c r="A4" s="50" t="s">
        <v>346</v>
      </c>
      <c r="B4" s="136" t="s">
        <v>358</v>
      </c>
      <c r="C4" s="136" t="s">
        <v>358</v>
      </c>
      <c r="D4" s="136" t="s">
        <v>358</v>
      </c>
      <c r="E4" s="136" t="s">
        <v>358</v>
      </c>
      <c r="F4" s="136" t="s">
        <v>358</v>
      </c>
      <c r="G4" s="136" t="s">
        <v>358</v>
      </c>
      <c r="H4" s="136" t="s">
        <v>358</v>
      </c>
      <c r="I4" s="136" t="s">
        <v>358</v>
      </c>
      <c r="J4" s="137">
        <v>24</v>
      </c>
    </row>
    <row r="5" spans="1:10" x14ac:dyDescent="0.35">
      <c r="A5" s="50" t="s">
        <v>347</v>
      </c>
      <c r="B5" s="136">
        <v>83</v>
      </c>
      <c r="C5" s="136">
        <v>49</v>
      </c>
      <c r="D5" s="136">
        <v>79</v>
      </c>
      <c r="E5" s="136">
        <v>14</v>
      </c>
      <c r="F5" s="136">
        <v>40</v>
      </c>
      <c r="G5" s="136">
        <v>16</v>
      </c>
      <c r="H5" s="136" t="s">
        <v>358</v>
      </c>
      <c r="I5" s="136" t="s">
        <v>358</v>
      </c>
      <c r="J5" s="137">
        <v>290</v>
      </c>
    </row>
    <row r="6" spans="1:10" x14ac:dyDescent="0.35">
      <c r="A6" s="50" t="s">
        <v>348</v>
      </c>
      <c r="B6" s="136">
        <v>824</v>
      </c>
      <c r="C6" s="136">
        <v>373</v>
      </c>
      <c r="D6" s="136">
        <v>527</v>
      </c>
      <c r="E6" s="136">
        <v>186</v>
      </c>
      <c r="F6" s="136">
        <v>230</v>
      </c>
      <c r="G6" s="136">
        <v>99</v>
      </c>
      <c r="H6" s="136">
        <v>46</v>
      </c>
      <c r="I6" s="136">
        <v>49</v>
      </c>
      <c r="J6" s="137">
        <v>2334</v>
      </c>
    </row>
    <row r="7" spans="1:10" x14ac:dyDescent="0.35">
      <c r="A7" s="50" t="s">
        <v>349</v>
      </c>
      <c r="B7" s="136">
        <v>1539</v>
      </c>
      <c r="C7" s="136">
        <v>876</v>
      </c>
      <c r="D7" s="136">
        <v>1003</v>
      </c>
      <c r="E7" s="136">
        <v>387</v>
      </c>
      <c r="F7" s="136">
        <v>428</v>
      </c>
      <c r="G7" s="136">
        <v>181</v>
      </c>
      <c r="H7" s="136">
        <v>79</v>
      </c>
      <c r="I7" s="136">
        <v>84</v>
      </c>
      <c r="J7" s="137">
        <v>4577</v>
      </c>
    </row>
    <row r="8" spans="1:10" x14ac:dyDescent="0.35">
      <c r="A8" s="50" t="s">
        <v>350</v>
      </c>
      <c r="B8" s="136">
        <v>1666</v>
      </c>
      <c r="C8" s="136">
        <v>1111</v>
      </c>
      <c r="D8" s="136">
        <v>1016</v>
      </c>
      <c r="E8" s="136">
        <v>449</v>
      </c>
      <c r="F8" s="136">
        <v>471</v>
      </c>
      <c r="G8" s="136">
        <v>151</v>
      </c>
      <c r="H8" s="136">
        <v>97</v>
      </c>
      <c r="I8" s="136">
        <v>110</v>
      </c>
      <c r="J8" s="137">
        <v>5071</v>
      </c>
    </row>
    <row r="9" spans="1:10" x14ac:dyDescent="0.35">
      <c r="A9" s="50" t="s">
        <v>351</v>
      </c>
      <c r="B9" s="136">
        <v>2377</v>
      </c>
      <c r="C9" s="136">
        <v>1513</v>
      </c>
      <c r="D9" s="136">
        <v>1295</v>
      </c>
      <c r="E9" s="136">
        <v>594</v>
      </c>
      <c r="F9" s="136">
        <v>652</v>
      </c>
      <c r="G9" s="136">
        <v>202</v>
      </c>
      <c r="H9" s="136">
        <v>133</v>
      </c>
      <c r="I9" s="136">
        <v>115</v>
      </c>
      <c r="J9" s="137">
        <v>6881</v>
      </c>
    </row>
    <row r="10" spans="1:10" x14ac:dyDescent="0.35">
      <c r="A10" s="50" t="s">
        <v>352</v>
      </c>
      <c r="B10" s="136">
        <v>2691</v>
      </c>
      <c r="C10" s="136">
        <v>1745</v>
      </c>
      <c r="D10" s="136">
        <v>1521</v>
      </c>
      <c r="E10" s="136">
        <v>703</v>
      </c>
      <c r="F10" s="136">
        <v>717</v>
      </c>
      <c r="G10" s="136">
        <v>252</v>
      </c>
      <c r="H10" s="136">
        <v>145</v>
      </c>
      <c r="I10" s="136">
        <v>106</v>
      </c>
      <c r="J10" s="137">
        <v>7880</v>
      </c>
    </row>
    <row r="11" spans="1:10" ht="16" thickBot="1" x14ac:dyDescent="0.4">
      <c r="A11" s="160" t="s">
        <v>353</v>
      </c>
      <c r="B11" s="136">
        <v>1071</v>
      </c>
      <c r="C11" s="136">
        <v>549</v>
      </c>
      <c r="D11" s="136">
        <v>469</v>
      </c>
      <c r="E11" s="136">
        <v>233</v>
      </c>
      <c r="F11" s="136">
        <v>248</v>
      </c>
      <c r="G11" s="136">
        <v>90</v>
      </c>
      <c r="H11" s="136">
        <v>53</v>
      </c>
      <c r="I11" s="136">
        <v>40</v>
      </c>
      <c r="J11" s="137">
        <v>2753</v>
      </c>
    </row>
    <row r="12" spans="1:10" x14ac:dyDescent="0.35">
      <c r="A12" s="161" t="s">
        <v>257</v>
      </c>
      <c r="B12" s="138">
        <v>10255</v>
      </c>
      <c r="C12" s="138">
        <v>6225</v>
      </c>
      <c r="D12" s="138">
        <v>5914</v>
      </c>
      <c r="E12" s="138">
        <v>2568</v>
      </c>
      <c r="F12" s="138">
        <v>2791</v>
      </c>
      <c r="G12" s="138">
        <v>991</v>
      </c>
      <c r="H12" s="138">
        <v>556</v>
      </c>
      <c r="I12" s="138">
        <v>512</v>
      </c>
      <c r="J12" s="34">
        <v>29812</v>
      </c>
    </row>
    <row r="13" spans="1:10" s="233" customFormat="1" x14ac:dyDescent="0.35">
      <c r="A13" s="233" t="s">
        <v>251</v>
      </c>
    </row>
  </sheetData>
  <mergeCells count="2">
    <mergeCell ref="A1:J1"/>
    <mergeCell ref="A13:XFD13"/>
  </mergeCells>
  <hyperlinks>
    <hyperlink ref="A13" location="TableOfContents!A1" display="Back to Table of Contents" xr:uid="{E801C4D9-C863-4E6C-82FD-FBED7DE538A7}"/>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13"/>
  <sheetViews>
    <sheetView zoomScaleNormal="100"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n_t005h</f>
        <v>Table N.5 Proportion of active participant plans (participants in SIL) by age group at 31 December 2022</v>
      </c>
      <c r="B1" s="231"/>
      <c r="C1" s="231"/>
      <c r="D1" s="231"/>
      <c r="E1" s="231"/>
      <c r="F1" s="231"/>
      <c r="G1" s="231"/>
      <c r="H1" s="231"/>
      <c r="I1" s="231"/>
      <c r="J1" s="231"/>
    </row>
    <row r="2" spans="1:10" ht="16" thickBot="1" x14ac:dyDescent="0.4">
      <c r="A2" s="23" t="s">
        <v>41</v>
      </c>
      <c r="B2" s="25" t="s">
        <v>42</v>
      </c>
      <c r="C2" s="25" t="s">
        <v>43</v>
      </c>
      <c r="D2" s="25" t="s">
        <v>44</v>
      </c>
      <c r="E2" s="25" t="s">
        <v>45</v>
      </c>
      <c r="F2" s="25" t="s">
        <v>46</v>
      </c>
      <c r="G2" s="25" t="s">
        <v>47</v>
      </c>
      <c r="H2" s="25" t="s">
        <v>48</v>
      </c>
      <c r="I2" s="25" t="s">
        <v>49</v>
      </c>
      <c r="J2" s="36" t="s">
        <v>50</v>
      </c>
    </row>
    <row r="3" spans="1:10" x14ac:dyDescent="0.35">
      <c r="A3" s="46" t="s">
        <v>345</v>
      </c>
      <c r="B3" s="51" t="s">
        <v>32</v>
      </c>
      <c r="C3" s="51" t="s">
        <v>32</v>
      </c>
      <c r="D3" s="51" t="s">
        <v>32</v>
      </c>
      <c r="E3" s="51" t="s">
        <v>32</v>
      </c>
      <c r="F3" s="51" t="s">
        <v>32</v>
      </c>
      <c r="G3" s="51" t="s">
        <v>32</v>
      </c>
      <c r="H3" s="51" t="s">
        <v>32</v>
      </c>
      <c r="I3" s="51" t="s">
        <v>32</v>
      </c>
      <c r="J3" s="158" t="s">
        <v>32</v>
      </c>
    </row>
    <row r="4" spans="1:10" x14ac:dyDescent="0.35">
      <c r="A4" s="50" t="s">
        <v>346</v>
      </c>
      <c r="B4" s="51" t="s">
        <v>32</v>
      </c>
      <c r="C4" s="51" t="s">
        <v>32</v>
      </c>
      <c r="D4" s="51" t="s">
        <v>32</v>
      </c>
      <c r="E4" s="51" t="s">
        <v>32</v>
      </c>
      <c r="F4" s="51" t="s">
        <v>32</v>
      </c>
      <c r="G4" s="51" t="s">
        <v>32</v>
      </c>
      <c r="H4" s="51" t="s">
        <v>32</v>
      </c>
      <c r="I4" s="51" t="s">
        <v>32</v>
      </c>
      <c r="J4" s="158">
        <v>8.0504494834294919E-4</v>
      </c>
    </row>
    <row r="5" spans="1:10" x14ac:dyDescent="0.35">
      <c r="A5" s="50" t="s">
        <v>347</v>
      </c>
      <c r="B5" s="51">
        <v>8.0936128717698681E-3</v>
      </c>
      <c r="C5" s="51">
        <v>7.8714859437751007E-3</v>
      </c>
      <c r="D5" s="51">
        <v>1.3358133243151844E-2</v>
      </c>
      <c r="E5" s="51">
        <v>5.451713395638629E-3</v>
      </c>
      <c r="F5" s="51">
        <v>1.4331780723754926E-2</v>
      </c>
      <c r="G5" s="51">
        <v>1.6145307769929364E-2</v>
      </c>
      <c r="H5" s="51" t="s">
        <v>32</v>
      </c>
      <c r="I5" s="51" t="s">
        <v>32</v>
      </c>
      <c r="J5" s="158">
        <v>9.727626459143969E-3</v>
      </c>
    </row>
    <row r="6" spans="1:10" x14ac:dyDescent="0.35">
      <c r="A6" s="50" t="s">
        <v>348</v>
      </c>
      <c r="B6" s="51">
        <v>8.0351048269137013E-2</v>
      </c>
      <c r="C6" s="51">
        <v>5.991967871485944E-2</v>
      </c>
      <c r="D6" s="51">
        <v>8.9110585052417993E-2</v>
      </c>
      <c r="E6" s="51">
        <v>7.2429906542056069E-2</v>
      </c>
      <c r="F6" s="51">
        <v>8.2407739161590832E-2</v>
      </c>
      <c r="G6" s="51">
        <v>9.9899091826437941E-2</v>
      </c>
      <c r="H6" s="51">
        <v>8.2733812949640287E-2</v>
      </c>
      <c r="I6" s="51">
        <v>9.5703125E-2</v>
      </c>
      <c r="J6" s="158">
        <v>7.8290621226351803E-2</v>
      </c>
    </row>
    <row r="7" spans="1:10" x14ac:dyDescent="0.35">
      <c r="A7" s="50" t="s">
        <v>349</v>
      </c>
      <c r="B7" s="51">
        <v>0.1500731350560702</v>
      </c>
      <c r="C7" s="51">
        <v>0.14072289156626505</v>
      </c>
      <c r="D7" s="51">
        <v>0.16959756509976329</v>
      </c>
      <c r="E7" s="51">
        <v>0.15070093457943926</v>
      </c>
      <c r="F7" s="51">
        <v>0.15335005374417771</v>
      </c>
      <c r="G7" s="51">
        <v>0.18264379414732593</v>
      </c>
      <c r="H7" s="51">
        <v>0.1420863309352518</v>
      </c>
      <c r="I7" s="51">
        <v>0.1640625</v>
      </c>
      <c r="J7" s="158">
        <v>0.15352878035690326</v>
      </c>
    </row>
    <row r="8" spans="1:10" x14ac:dyDescent="0.35">
      <c r="A8" s="50" t="s">
        <v>350</v>
      </c>
      <c r="B8" s="51">
        <v>0.16245733788395905</v>
      </c>
      <c r="C8" s="51">
        <v>0.17847389558232932</v>
      </c>
      <c r="D8" s="51">
        <v>0.17179573892458572</v>
      </c>
      <c r="E8" s="51">
        <v>0.17484423676012462</v>
      </c>
      <c r="F8" s="51">
        <v>0.16875671802221426</v>
      </c>
      <c r="G8" s="51">
        <v>0.15237134207870837</v>
      </c>
      <c r="H8" s="51">
        <v>0.17446043165467626</v>
      </c>
      <c r="I8" s="51">
        <v>0.21484375</v>
      </c>
      <c r="J8" s="158">
        <v>0.1700992888769623</v>
      </c>
    </row>
    <row r="9" spans="1:10" x14ac:dyDescent="0.35">
      <c r="A9" s="50" t="s">
        <v>351</v>
      </c>
      <c r="B9" s="51">
        <v>0.23178937103851779</v>
      </c>
      <c r="C9" s="51">
        <v>0.24305220883534137</v>
      </c>
      <c r="D9" s="51">
        <v>0.21897193101115997</v>
      </c>
      <c r="E9" s="51">
        <v>0.23130841121495327</v>
      </c>
      <c r="F9" s="51">
        <v>0.2336080257972053</v>
      </c>
      <c r="G9" s="51">
        <v>0.20383451059535823</v>
      </c>
      <c r="H9" s="51">
        <v>0.23920863309352519</v>
      </c>
      <c r="I9" s="51">
        <v>0.224609375</v>
      </c>
      <c r="J9" s="158">
        <v>0.23081309539782638</v>
      </c>
    </row>
    <row r="10" spans="1:10" x14ac:dyDescent="0.35">
      <c r="A10" s="50" t="s">
        <v>352</v>
      </c>
      <c r="B10" s="51">
        <v>0.26240858117991223</v>
      </c>
      <c r="C10" s="51">
        <v>0.28032128514056226</v>
      </c>
      <c r="D10" s="51">
        <v>0.25718633750422726</v>
      </c>
      <c r="E10" s="51">
        <v>0.27375389408099687</v>
      </c>
      <c r="F10" s="51">
        <v>0.25689716947330704</v>
      </c>
      <c r="G10" s="51">
        <v>0.25428859737638748</v>
      </c>
      <c r="H10" s="51">
        <v>0.26079136690647481</v>
      </c>
      <c r="I10" s="51">
        <v>0.20703125</v>
      </c>
      <c r="J10" s="158">
        <v>0.26432309137260163</v>
      </c>
    </row>
    <row r="11" spans="1:10" ht="16" thickBot="1" x14ac:dyDescent="0.4">
      <c r="A11" s="160" t="s">
        <v>353</v>
      </c>
      <c r="B11" s="51">
        <v>0.10443686006825939</v>
      </c>
      <c r="C11" s="51">
        <v>8.8192771084337346E-2</v>
      </c>
      <c r="D11" s="51">
        <v>7.9303347987825498E-2</v>
      </c>
      <c r="E11" s="51">
        <v>9.0732087227414326E-2</v>
      </c>
      <c r="F11" s="51">
        <v>8.8857040487280547E-2</v>
      </c>
      <c r="G11" s="51">
        <v>9.081735620585267E-2</v>
      </c>
      <c r="H11" s="51">
        <v>9.5323741007194249E-2</v>
      </c>
      <c r="I11" s="51">
        <v>7.8125E-2</v>
      </c>
      <c r="J11" s="158">
        <v>9.2345364282839126E-2</v>
      </c>
    </row>
    <row r="12" spans="1:10" x14ac:dyDescent="0.35">
      <c r="A12" s="161" t="s">
        <v>257</v>
      </c>
      <c r="B12" s="49">
        <v>0.99999999999999989</v>
      </c>
      <c r="C12" s="49">
        <v>1</v>
      </c>
      <c r="D12" s="49">
        <v>1</v>
      </c>
      <c r="E12" s="49">
        <v>1</v>
      </c>
      <c r="F12" s="49">
        <v>1</v>
      </c>
      <c r="G12" s="49">
        <v>1.0000000000000002</v>
      </c>
      <c r="H12" s="49">
        <v>0.99999999999999989</v>
      </c>
      <c r="I12" s="49">
        <v>1</v>
      </c>
      <c r="J12" s="145">
        <v>1</v>
      </c>
    </row>
    <row r="13" spans="1:10" s="233" customFormat="1" x14ac:dyDescent="0.35">
      <c r="A13" s="233" t="s">
        <v>251</v>
      </c>
    </row>
  </sheetData>
  <mergeCells count="2">
    <mergeCell ref="A1:J1"/>
    <mergeCell ref="A13:XFD13"/>
  </mergeCells>
  <hyperlinks>
    <hyperlink ref="A13" location="TableOfContents!A1" display="Back to Table of Contents" xr:uid="{7FE4C465-A29B-4A24-B6CD-2267CB85A7CE}"/>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n_t006h</f>
        <v>Table N.6 Number of active participant plans (participants not in SIL) by age group at 31 December 2022</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46" t="s">
        <v>345</v>
      </c>
      <c r="B3" s="136">
        <v>28436</v>
      </c>
      <c r="C3" s="136">
        <v>26818</v>
      </c>
      <c r="D3" s="136">
        <v>20177</v>
      </c>
      <c r="E3" s="136">
        <v>5978</v>
      </c>
      <c r="F3" s="136">
        <v>7007</v>
      </c>
      <c r="G3" s="136">
        <v>1713</v>
      </c>
      <c r="H3" s="136">
        <v>1255</v>
      </c>
      <c r="I3" s="136">
        <v>980</v>
      </c>
      <c r="J3" s="137">
        <v>92366</v>
      </c>
    </row>
    <row r="4" spans="1:10" x14ac:dyDescent="0.35">
      <c r="A4" s="50" t="s">
        <v>346</v>
      </c>
      <c r="B4" s="136">
        <v>43723</v>
      </c>
      <c r="C4" s="136">
        <v>40111</v>
      </c>
      <c r="D4" s="136">
        <v>32638</v>
      </c>
      <c r="E4" s="136">
        <v>12305</v>
      </c>
      <c r="F4" s="136">
        <v>14083</v>
      </c>
      <c r="G4" s="136">
        <v>2926</v>
      </c>
      <c r="H4" s="136">
        <v>2554</v>
      </c>
      <c r="I4" s="136">
        <v>1353</v>
      </c>
      <c r="J4" s="137">
        <v>149710</v>
      </c>
    </row>
    <row r="5" spans="1:10" x14ac:dyDescent="0.35">
      <c r="A5" s="50" t="s">
        <v>347</v>
      </c>
      <c r="B5" s="136">
        <v>13707</v>
      </c>
      <c r="C5" s="136">
        <v>11615</v>
      </c>
      <c r="D5" s="136">
        <v>10464</v>
      </c>
      <c r="E5" s="136">
        <v>4692</v>
      </c>
      <c r="F5" s="136">
        <v>5010</v>
      </c>
      <c r="G5" s="136">
        <v>1124</v>
      </c>
      <c r="H5" s="136">
        <v>837</v>
      </c>
      <c r="I5" s="136">
        <v>393</v>
      </c>
      <c r="J5" s="137">
        <v>47848</v>
      </c>
    </row>
    <row r="6" spans="1:10" x14ac:dyDescent="0.35">
      <c r="A6" s="50" t="s">
        <v>348</v>
      </c>
      <c r="B6" s="136">
        <v>14077</v>
      </c>
      <c r="C6" s="136">
        <v>10768</v>
      </c>
      <c r="D6" s="136">
        <v>8792</v>
      </c>
      <c r="E6" s="136">
        <v>4549</v>
      </c>
      <c r="F6" s="136">
        <v>3941</v>
      </c>
      <c r="G6" s="136">
        <v>1260</v>
      </c>
      <c r="H6" s="136">
        <v>890</v>
      </c>
      <c r="I6" s="136">
        <v>329</v>
      </c>
      <c r="J6" s="137">
        <v>44614</v>
      </c>
    </row>
    <row r="7" spans="1:10" x14ac:dyDescent="0.35">
      <c r="A7" s="50" t="s">
        <v>349</v>
      </c>
      <c r="B7" s="136">
        <v>13734</v>
      </c>
      <c r="C7" s="136">
        <v>12221</v>
      </c>
      <c r="D7" s="136">
        <v>9092</v>
      </c>
      <c r="E7" s="136">
        <v>4676</v>
      </c>
      <c r="F7" s="136">
        <v>3384</v>
      </c>
      <c r="G7" s="136">
        <v>1224</v>
      </c>
      <c r="H7" s="136">
        <v>792</v>
      </c>
      <c r="I7" s="136">
        <v>352</v>
      </c>
      <c r="J7" s="137">
        <v>45480</v>
      </c>
    </row>
    <row r="8" spans="1:10" x14ac:dyDescent="0.35">
      <c r="A8" s="50" t="s">
        <v>350</v>
      </c>
      <c r="B8" s="136">
        <v>11332</v>
      </c>
      <c r="C8" s="136">
        <v>11452</v>
      </c>
      <c r="D8" s="136">
        <v>8228</v>
      </c>
      <c r="E8" s="136">
        <v>3750</v>
      </c>
      <c r="F8" s="136">
        <v>3174</v>
      </c>
      <c r="G8" s="136">
        <v>869</v>
      </c>
      <c r="H8" s="136">
        <v>730</v>
      </c>
      <c r="I8" s="136">
        <v>446</v>
      </c>
      <c r="J8" s="137">
        <v>39985</v>
      </c>
    </row>
    <row r="9" spans="1:10" x14ac:dyDescent="0.35">
      <c r="A9" s="50" t="s">
        <v>351</v>
      </c>
      <c r="B9" s="136">
        <v>13237</v>
      </c>
      <c r="C9" s="136">
        <v>13295</v>
      </c>
      <c r="D9" s="136">
        <v>9687</v>
      </c>
      <c r="E9" s="136">
        <v>4087</v>
      </c>
      <c r="F9" s="136">
        <v>3666</v>
      </c>
      <c r="G9" s="136">
        <v>1065</v>
      </c>
      <c r="H9" s="136">
        <v>793</v>
      </c>
      <c r="I9" s="136">
        <v>443</v>
      </c>
      <c r="J9" s="137">
        <v>46274</v>
      </c>
    </row>
    <row r="10" spans="1:10" x14ac:dyDescent="0.35">
      <c r="A10" s="50" t="s">
        <v>352</v>
      </c>
      <c r="B10" s="136">
        <v>16467</v>
      </c>
      <c r="C10" s="136">
        <v>15012</v>
      </c>
      <c r="D10" s="136">
        <v>11586</v>
      </c>
      <c r="E10" s="136">
        <v>4963</v>
      </c>
      <c r="F10" s="136">
        <v>4642</v>
      </c>
      <c r="G10" s="136">
        <v>1228</v>
      </c>
      <c r="H10" s="136">
        <v>845</v>
      </c>
      <c r="I10" s="136">
        <v>442</v>
      </c>
      <c r="J10" s="137">
        <v>55194</v>
      </c>
    </row>
    <row r="11" spans="1:10" ht="16" thickBot="1" x14ac:dyDescent="0.4">
      <c r="A11" s="160" t="s">
        <v>353</v>
      </c>
      <c r="B11" s="136">
        <v>7222</v>
      </c>
      <c r="C11" s="136">
        <v>5681</v>
      </c>
      <c r="D11" s="136">
        <v>4320</v>
      </c>
      <c r="E11" s="136">
        <v>1851</v>
      </c>
      <c r="F11" s="136">
        <v>1898</v>
      </c>
      <c r="G11" s="136">
        <v>419</v>
      </c>
      <c r="H11" s="136">
        <v>541</v>
      </c>
      <c r="I11" s="136">
        <v>125</v>
      </c>
      <c r="J11" s="137">
        <v>22059</v>
      </c>
    </row>
    <row r="12" spans="1:10" x14ac:dyDescent="0.35">
      <c r="A12" s="161" t="s">
        <v>257</v>
      </c>
      <c r="B12" s="138">
        <v>161935</v>
      </c>
      <c r="C12" s="138">
        <v>146973</v>
      </c>
      <c r="D12" s="138">
        <v>114984</v>
      </c>
      <c r="E12" s="138">
        <v>46851</v>
      </c>
      <c r="F12" s="138">
        <v>46805</v>
      </c>
      <c r="G12" s="138">
        <v>11828</v>
      </c>
      <c r="H12" s="138">
        <v>9237</v>
      </c>
      <c r="I12" s="138">
        <v>4863</v>
      </c>
      <c r="J12" s="34">
        <v>543530</v>
      </c>
    </row>
    <row r="13" spans="1:10" s="233" customFormat="1" x14ac:dyDescent="0.35">
      <c r="A13" s="233" t="s">
        <v>251</v>
      </c>
    </row>
  </sheetData>
  <mergeCells count="2">
    <mergeCell ref="A1:J1"/>
    <mergeCell ref="A13:XFD13"/>
  </mergeCells>
  <hyperlinks>
    <hyperlink ref="A13" location="TableOfContents!A1" display="Back to Table of Contents" xr:uid="{45FD0E0E-42F6-4266-8C21-CBB07B895112}"/>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13"/>
  <sheetViews>
    <sheetView zoomScaleNormal="100"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n_t007h</f>
        <v>Table N.7 Proportion of active participant plans (participants not in SIL) by age group at 31 December 2022</v>
      </c>
      <c r="B1" s="231"/>
      <c r="C1" s="231"/>
      <c r="D1" s="231"/>
      <c r="E1" s="231"/>
      <c r="F1" s="231"/>
      <c r="G1" s="231"/>
      <c r="H1" s="231"/>
      <c r="I1" s="231"/>
      <c r="J1" s="231"/>
    </row>
    <row r="2" spans="1:10" ht="16" thickBot="1" x14ac:dyDescent="0.4">
      <c r="A2" s="23" t="s">
        <v>41</v>
      </c>
      <c r="B2" s="25" t="s">
        <v>42</v>
      </c>
      <c r="C2" s="25" t="s">
        <v>43</v>
      </c>
      <c r="D2" s="25" t="s">
        <v>44</v>
      </c>
      <c r="E2" s="25" t="s">
        <v>45</v>
      </c>
      <c r="F2" s="25" t="s">
        <v>46</v>
      </c>
      <c r="G2" s="25" t="s">
        <v>47</v>
      </c>
      <c r="H2" s="25" t="s">
        <v>48</v>
      </c>
      <c r="I2" s="25" t="s">
        <v>49</v>
      </c>
      <c r="J2" s="36" t="s">
        <v>50</v>
      </c>
    </row>
    <row r="3" spans="1:10" x14ac:dyDescent="0.35">
      <c r="A3" s="46" t="s">
        <v>345</v>
      </c>
      <c r="B3" s="51">
        <v>0.17560132151789298</v>
      </c>
      <c r="C3" s="51">
        <v>0.18246888884352908</v>
      </c>
      <c r="D3" s="51">
        <v>0.17547658804703264</v>
      </c>
      <c r="E3" s="51">
        <v>0.12759599581652473</v>
      </c>
      <c r="F3" s="51">
        <v>0.14970622796709754</v>
      </c>
      <c r="G3" s="51">
        <v>0.14482583699695636</v>
      </c>
      <c r="H3" s="51">
        <v>0.13586662336256361</v>
      </c>
      <c r="I3" s="51">
        <v>0.20152169442730825</v>
      </c>
      <c r="J3" s="158">
        <v>0.16993726197266021</v>
      </c>
    </row>
    <row r="4" spans="1:10" x14ac:dyDescent="0.35">
      <c r="A4" s="50" t="s">
        <v>346</v>
      </c>
      <c r="B4" s="51">
        <v>0.27000339642449128</v>
      </c>
      <c r="C4" s="51">
        <v>0.27291407265280015</v>
      </c>
      <c r="D4" s="51">
        <v>0.28384818757392333</v>
      </c>
      <c r="E4" s="51">
        <v>0.26264113892979873</v>
      </c>
      <c r="F4" s="51">
        <v>0.30088665740839654</v>
      </c>
      <c r="G4" s="51">
        <v>0.24737910043963476</v>
      </c>
      <c r="H4" s="51">
        <v>0.27649669806214139</v>
      </c>
      <c r="I4" s="51">
        <v>0.2782233189389266</v>
      </c>
      <c r="J4" s="158">
        <v>0.27544017809504534</v>
      </c>
    </row>
    <row r="5" spans="1:10" x14ac:dyDescent="0.35">
      <c r="A5" s="50" t="s">
        <v>347</v>
      </c>
      <c r="B5" s="51">
        <v>8.4645073640658292E-2</v>
      </c>
      <c r="C5" s="51">
        <v>7.9028120811305475E-2</v>
      </c>
      <c r="D5" s="51">
        <v>9.1003965769150486E-2</v>
      </c>
      <c r="E5" s="51">
        <v>0.10014727540500737</v>
      </c>
      <c r="F5" s="51">
        <v>0.10703984617028095</v>
      </c>
      <c r="G5" s="51">
        <v>9.5028745350016902E-2</v>
      </c>
      <c r="H5" s="51">
        <v>9.0613835660928871E-2</v>
      </c>
      <c r="I5" s="51">
        <v>8.0814312152991979E-2</v>
      </c>
      <c r="J5" s="158">
        <v>8.8031939359372993E-2</v>
      </c>
    </row>
    <row r="6" spans="1:10" x14ac:dyDescent="0.35">
      <c r="A6" s="50" t="s">
        <v>348</v>
      </c>
      <c r="B6" s="51">
        <v>8.69299410257202E-2</v>
      </c>
      <c r="C6" s="51">
        <v>7.3265157545943815E-2</v>
      </c>
      <c r="D6" s="51">
        <v>7.6462812217351975E-2</v>
      </c>
      <c r="E6" s="51">
        <v>9.7095045996883733E-2</v>
      </c>
      <c r="F6" s="51">
        <v>8.4200405939536371E-2</v>
      </c>
      <c r="G6" s="51">
        <v>0.10652688535678052</v>
      </c>
      <c r="H6" s="51">
        <v>9.6351629316877768E-2</v>
      </c>
      <c r="I6" s="51">
        <v>6.7653711700596336E-2</v>
      </c>
      <c r="J6" s="158">
        <v>8.2081945798759964E-2</v>
      </c>
    </row>
    <row r="7" spans="1:10" x14ac:dyDescent="0.35">
      <c r="A7" s="50" t="s">
        <v>349</v>
      </c>
      <c r="B7" s="51">
        <v>8.4811807206595244E-2</v>
      </c>
      <c r="C7" s="51">
        <v>8.3151327114504028E-2</v>
      </c>
      <c r="D7" s="51">
        <v>7.9071870868990465E-2</v>
      </c>
      <c r="E7" s="51">
        <v>9.9805767219483046E-2</v>
      </c>
      <c r="F7" s="51">
        <v>7.2299967952141872E-2</v>
      </c>
      <c r="G7" s="51">
        <v>0.10348326006087251</v>
      </c>
      <c r="H7" s="51">
        <v>8.5742124066255282E-2</v>
      </c>
      <c r="I7" s="51">
        <v>7.2383302488176024E-2</v>
      </c>
      <c r="J7" s="158">
        <v>8.3675234117711994E-2</v>
      </c>
    </row>
    <row r="8" spans="1:10" x14ac:dyDescent="0.35">
      <c r="A8" s="50" t="s">
        <v>350</v>
      </c>
      <c r="B8" s="51">
        <v>6.9978695155463608E-2</v>
      </c>
      <c r="C8" s="51">
        <v>7.7919073571336234E-2</v>
      </c>
      <c r="D8" s="51">
        <v>7.1557781952271624E-2</v>
      </c>
      <c r="E8" s="51">
        <v>8.0040980982262921E-2</v>
      </c>
      <c r="F8" s="51">
        <v>6.7813267813267811E-2</v>
      </c>
      <c r="G8" s="51">
        <v>7.3469732837335142E-2</v>
      </c>
      <c r="H8" s="51">
        <v>7.9029988091371656E-2</v>
      </c>
      <c r="I8" s="51">
        <v>9.1712934402632118E-2</v>
      </c>
      <c r="J8" s="158">
        <v>7.3565396574246128E-2</v>
      </c>
    </row>
    <row r="9" spans="1:10" x14ac:dyDescent="0.35">
      <c r="A9" s="50" t="s">
        <v>351</v>
      </c>
      <c r="B9" s="51">
        <v>8.1742674529903969E-2</v>
      </c>
      <c r="C9" s="51">
        <v>9.0458791750865811E-2</v>
      </c>
      <c r="D9" s="51">
        <v>8.4246503861406807E-2</v>
      </c>
      <c r="E9" s="51">
        <v>8.7233997139868943E-2</v>
      </c>
      <c r="F9" s="51">
        <v>7.8324965281487025E-2</v>
      </c>
      <c r="G9" s="51">
        <v>9.0040581670612102E-2</v>
      </c>
      <c r="H9" s="51">
        <v>8.5850384323914689E-2</v>
      </c>
      <c r="I9" s="51">
        <v>9.1096031256426069E-2</v>
      </c>
      <c r="J9" s="158">
        <v>8.5136055047559472E-2</v>
      </c>
    </row>
    <row r="10" spans="1:10" x14ac:dyDescent="0.35">
      <c r="A10" s="50" t="s">
        <v>352</v>
      </c>
      <c r="B10" s="51">
        <v>0.10168894926976874</v>
      </c>
      <c r="C10" s="51">
        <v>0.10214120960992835</v>
      </c>
      <c r="D10" s="51">
        <v>0.10076184512627843</v>
      </c>
      <c r="E10" s="51">
        <v>0.10593157029732557</v>
      </c>
      <c r="F10" s="51">
        <v>9.9177438307873095E-2</v>
      </c>
      <c r="G10" s="51">
        <v>0.10382144064930673</v>
      </c>
      <c r="H10" s="51">
        <v>9.1479917722204179E-2</v>
      </c>
      <c r="I10" s="51">
        <v>9.089039687435739E-2</v>
      </c>
      <c r="J10" s="158">
        <v>0.10154729269773517</v>
      </c>
    </row>
    <row r="11" spans="1:10" ht="16" thickBot="1" x14ac:dyDescent="0.4">
      <c r="A11" s="160" t="s">
        <v>353</v>
      </c>
      <c r="B11" s="51">
        <v>4.4598141229505665E-2</v>
      </c>
      <c r="C11" s="51">
        <v>3.8653358099787039E-2</v>
      </c>
      <c r="D11" s="51">
        <v>3.7570444583594237E-2</v>
      </c>
      <c r="E11" s="51">
        <v>3.9508228212844977E-2</v>
      </c>
      <c r="F11" s="51">
        <v>4.0551223159918812E-2</v>
      </c>
      <c r="G11" s="51">
        <v>3.5424416638484953E-2</v>
      </c>
      <c r="H11" s="51">
        <v>5.8568799393742557E-2</v>
      </c>
      <c r="I11" s="51">
        <v>2.5704297758585234E-2</v>
      </c>
      <c r="J11" s="158">
        <v>4.0584696336908727E-2</v>
      </c>
    </row>
    <row r="12" spans="1:10" x14ac:dyDescent="0.35">
      <c r="A12" s="161" t="s">
        <v>257</v>
      </c>
      <c r="B12" s="49">
        <v>0.99999999999999989</v>
      </c>
      <c r="C12" s="49">
        <v>0.99999999999999978</v>
      </c>
      <c r="D12" s="49">
        <v>1</v>
      </c>
      <c r="E12" s="49">
        <v>1.0000000000000002</v>
      </c>
      <c r="F12" s="49">
        <v>0.99999999999999989</v>
      </c>
      <c r="G12" s="49">
        <v>1.0000000000000002</v>
      </c>
      <c r="H12" s="49">
        <v>1</v>
      </c>
      <c r="I12" s="49">
        <v>0.99999999999999989</v>
      </c>
      <c r="J12" s="145">
        <v>1</v>
      </c>
    </row>
    <row r="13" spans="1:10" s="233" customFormat="1" x14ac:dyDescent="0.35">
      <c r="A13" s="233" t="s">
        <v>251</v>
      </c>
    </row>
  </sheetData>
  <mergeCells count="2">
    <mergeCell ref="A1:J1"/>
    <mergeCell ref="A13:XFD13"/>
  </mergeCells>
  <hyperlinks>
    <hyperlink ref="A13" location="TableOfContents!A1" display="Back to Table of Contents" xr:uid="{02FF93C5-B6D4-4896-B7CF-C578C45C05A1}"/>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23"/>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x14ac:dyDescent="0.35">
      <c r="A1" s="231" t="str">
        <f>n_t008h</f>
        <v>Table N.8 Number of active participant plans by primary disability group at 31 December 2022</v>
      </c>
      <c r="B1" s="231"/>
      <c r="C1" s="231"/>
      <c r="D1" s="231"/>
      <c r="E1" s="231"/>
      <c r="F1" s="231"/>
      <c r="G1" s="231"/>
      <c r="H1" s="231"/>
      <c r="I1" s="231"/>
      <c r="J1" s="231"/>
    </row>
    <row r="2" spans="1:10" ht="16" thickBot="1" x14ac:dyDescent="0.4">
      <c r="A2" s="130" t="s">
        <v>51</v>
      </c>
      <c r="B2" s="36" t="s">
        <v>42</v>
      </c>
      <c r="C2" s="25" t="s">
        <v>43</v>
      </c>
      <c r="D2" s="25" t="s">
        <v>44</v>
      </c>
      <c r="E2" s="25" t="s">
        <v>45</v>
      </c>
      <c r="F2" s="25" t="s">
        <v>46</v>
      </c>
      <c r="G2" s="25" t="s">
        <v>47</v>
      </c>
      <c r="H2" s="25" t="s">
        <v>48</v>
      </c>
      <c r="I2" s="185" t="s">
        <v>49</v>
      </c>
      <c r="J2" s="25" t="s">
        <v>50</v>
      </c>
    </row>
    <row r="3" spans="1:10" x14ac:dyDescent="0.35">
      <c r="A3" s="140" t="s">
        <v>360</v>
      </c>
      <c r="B3" s="30">
        <v>58616</v>
      </c>
      <c r="C3" s="136">
        <v>49704</v>
      </c>
      <c r="D3" s="136">
        <v>44255</v>
      </c>
      <c r="E3" s="136">
        <v>18109</v>
      </c>
      <c r="F3" s="136">
        <v>19877</v>
      </c>
      <c r="G3" s="136">
        <v>4190</v>
      </c>
      <c r="H3" s="136">
        <v>3386</v>
      </c>
      <c r="I3" s="186">
        <v>1209</v>
      </c>
      <c r="J3" s="187">
        <v>199367</v>
      </c>
    </row>
    <row r="4" spans="1:10" x14ac:dyDescent="0.35">
      <c r="A4" s="142" t="s">
        <v>361</v>
      </c>
      <c r="B4" s="30">
        <v>31141</v>
      </c>
      <c r="C4" s="136">
        <v>26565</v>
      </c>
      <c r="D4" s="136">
        <v>18319</v>
      </c>
      <c r="E4" s="136">
        <v>8838</v>
      </c>
      <c r="F4" s="136">
        <v>8456</v>
      </c>
      <c r="G4" s="136">
        <v>2936</v>
      </c>
      <c r="H4" s="136">
        <v>1490</v>
      </c>
      <c r="I4" s="186">
        <v>1047</v>
      </c>
      <c r="J4" s="187">
        <v>98807</v>
      </c>
    </row>
    <row r="5" spans="1:10" x14ac:dyDescent="0.35">
      <c r="A5" s="142" t="s">
        <v>362</v>
      </c>
      <c r="B5" s="30">
        <v>17571</v>
      </c>
      <c r="C5" s="136">
        <v>19140</v>
      </c>
      <c r="D5" s="136">
        <v>11329</v>
      </c>
      <c r="E5" s="136">
        <v>5106</v>
      </c>
      <c r="F5" s="136">
        <v>3566</v>
      </c>
      <c r="G5" s="136">
        <v>1103</v>
      </c>
      <c r="H5" s="136">
        <v>1147</v>
      </c>
      <c r="I5" s="186">
        <v>545</v>
      </c>
      <c r="J5" s="187">
        <v>59512</v>
      </c>
    </row>
    <row r="6" spans="1:10" x14ac:dyDescent="0.35">
      <c r="A6" s="142" t="s">
        <v>363</v>
      </c>
      <c r="B6" s="30">
        <v>15275</v>
      </c>
      <c r="C6" s="136">
        <v>19561</v>
      </c>
      <c r="D6" s="136">
        <v>12703</v>
      </c>
      <c r="E6" s="136">
        <v>2687</v>
      </c>
      <c r="F6" s="136">
        <v>3926</v>
      </c>
      <c r="G6" s="136">
        <v>1032</v>
      </c>
      <c r="H6" s="136">
        <v>894</v>
      </c>
      <c r="I6" s="186">
        <v>731</v>
      </c>
      <c r="J6" s="187">
        <v>56811</v>
      </c>
    </row>
    <row r="7" spans="1:10" x14ac:dyDescent="0.35">
      <c r="A7" s="142" t="s">
        <v>364</v>
      </c>
      <c r="B7" s="30">
        <v>7978</v>
      </c>
      <c r="C7" s="136">
        <v>6526</v>
      </c>
      <c r="D7" s="136">
        <v>5972</v>
      </c>
      <c r="E7" s="136">
        <v>2110</v>
      </c>
      <c r="F7" s="136">
        <v>1890</v>
      </c>
      <c r="G7" s="136">
        <v>476</v>
      </c>
      <c r="H7" s="136">
        <v>442</v>
      </c>
      <c r="I7" s="186">
        <v>221</v>
      </c>
      <c r="J7" s="187">
        <v>25615</v>
      </c>
    </row>
    <row r="8" spans="1:10" x14ac:dyDescent="0.35">
      <c r="A8" s="142" t="s">
        <v>365</v>
      </c>
      <c r="B8" s="30">
        <v>6879</v>
      </c>
      <c r="C8" s="136">
        <v>5300</v>
      </c>
      <c r="D8" s="136">
        <v>4646</v>
      </c>
      <c r="E8" s="136">
        <v>2186</v>
      </c>
      <c r="F8" s="136">
        <v>1700</v>
      </c>
      <c r="G8" s="136">
        <v>478</v>
      </c>
      <c r="H8" s="136">
        <v>400</v>
      </c>
      <c r="I8" s="186">
        <v>219</v>
      </c>
      <c r="J8" s="187">
        <v>21811</v>
      </c>
    </row>
    <row r="9" spans="1:10" x14ac:dyDescent="0.35">
      <c r="A9" s="142" t="s">
        <v>366</v>
      </c>
      <c r="B9" s="30">
        <v>5741</v>
      </c>
      <c r="C9" s="136">
        <v>4415</v>
      </c>
      <c r="D9" s="136">
        <v>4742</v>
      </c>
      <c r="E9" s="136">
        <v>1818</v>
      </c>
      <c r="F9" s="136">
        <v>1770</v>
      </c>
      <c r="G9" s="136">
        <v>383</v>
      </c>
      <c r="H9" s="136">
        <v>535</v>
      </c>
      <c r="I9" s="186">
        <v>226</v>
      </c>
      <c r="J9" s="187">
        <v>19633</v>
      </c>
    </row>
    <row r="10" spans="1:10" x14ac:dyDescent="0.35">
      <c r="A10" s="142" t="s">
        <v>367</v>
      </c>
      <c r="B10" s="30">
        <v>5594</v>
      </c>
      <c r="C10" s="136">
        <v>4154</v>
      </c>
      <c r="D10" s="136">
        <v>3740</v>
      </c>
      <c r="E10" s="136">
        <v>1787</v>
      </c>
      <c r="F10" s="136">
        <v>1268</v>
      </c>
      <c r="G10" s="136">
        <v>431</v>
      </c>
      <c r="H10" s="136">
        <v>297</v>
      </c>
      <c r="I10" s="186">
        <v>197</v>
      </c>
      <c r="J10" s="187">
        <v>17468</v>
      </c>
    </row>
    <row r="11" spans="1:10" x14ac:dyDescent="0.35">
      <c r="A11" s="142" t="s">
        <v>368</v>
      </c>
      <c r="B11" s="30">
        <v>4818</v>
      </c>
      <c r="C11" s="136">
        <v>4456</v>
      </c>
      <c r="D11" s="136">
        <v>3893</v>
      </c>
      <c r="E11" s="136">
        <v>1506</v>
      </c>
      <c r="F11" s="136">
        <v>1717</v>
      </c>
      <c r="G11" s="136">
        <v>461</v>
      </c>
      <c r="H11" s="136">
        <v>225</v>
      </c>
      <c r="I11" s="186">
        <v>308</v>
      </c>
      <c r="J11" s="187">
        <v>17385</v>
      </c>
    </row>
    <row r="12" spans="1:10" x14ac:dyDescent="0.35">
      <c r="A12" s="142" t="s">
        <v>369</v>
      </c>
      <c r="B12" s="30">
        <v>4820</v>
      </c>
      <c r="C12" s="136">
        <v>2508</v>
      </c>
      <c r="D12" s="136">
        <v>2515</v>
      </c>
      <c r="E12" s="136">
        <v>1254</v>
      </c>
      <c r="F12" s="136">
        <v>1684</v>
      </c>
      <c r="G12" s="136">
        <v>235</v>
      </c>
      <c r="H12" s="136">
        <v>156</v>
      </c>
      <c r="I12" s="186">
        <v>139</v>
      </c>
      <c r="J12" s="187">
        <v>13312</v>
      </c>
    </row>
    <row r="13" spans="1:10" x14ac:dyDescent="0.35">
      <c r="A13" s="142" t="s">
        <v>370</v>
      </c>
      <c r="B13" s="30">
        <v>3123</v>
      </c>
      <c r="C13" s="136">
        <v>2872</v>
      </c>
      <c r="D13" s="136">
        <v>1781</v>
      </c>
      <c r="E13" s="136">
        <v>843</v>
      </c>
      <c r="F13" s="136">
        <v>806</v>
      </c>
      <c r="G13" s="136">
        <v>201</v>
      </c>
      <c r="H13" s="136">
        <v>180</v>
      </c>
      <c r="I13" s="186">
        <v>71</v>
      </c>
      <c r="J13" s="187">
        <v>9877</v>
      </c>
    </row>
    <row r="14" spans="1:10" x14ac:dyDescent="0.35">
      <c r="A14" s="142" t="s">
        <v>371</v>
      </c>
      <c r="B14" s="30">
        <v>2721</v>
      </c>
      <c r="C14" s="136">
        <v>3071</v>
      </c>
      <c r="D14" s="136">
        <v>1672</v>
      </c>
      <c r="E14" s="136">
        <v>947</v>
      </c>
      <c r="F14" s="136">
        <v>923</v>
      </c>
      <c r="G14" s="136">
        <v>356</v>
      </c>
      <c r="H14" s="136">
        <v>223</v>
      </c>
      <c r="I14" s="186">
        <v>25</v>
      </c>
      <c r="J14" s="187">
        <v>9938</v>
      </c>
    </row>
    <row r="15" spans="1:10" x14ac:dyDescent="0.35">
      <c r="A15" s="142" t="s">
        <v>372</v>
      </c>
      <c r="B15" s="30">
        <v>2994</v>
      </c>
      <c r="C15" s="136">
        <v>1887</v>
      </c>
      <c r="D15" s="136">
        <v>1901</v>
      </c>
      <c r="E15" s="136">
        <v>678</v>
      </c>
      <c r="F15" s="136">
        <v>639</v>
      </c>
      <c r="G15" s="136">
        <v>168</v>
      </c>
      <c r="H15" s="136">
        <v>141</v>
      </c>
      <c r="I15" s="186">
        <v>182</v>
      </c>
      <c r="J15" s="187">
        <v>8592</v>
      </c>
    </row>
    <row r="16" spans="1:10" x14ac:dyDescent="0.35">
      <c r="A16" s="142" t="s">
        <v>373</v>
      </c>
      <c r="B16" s="30">
        <v>1813</v>
      </c>
      <c r="C16" s="136">
        <v>978</v>
      </c>
      <c r="D16" s="136">
        <v>1513</v>
      </c>
      <c r="E16" s="136">
        <v>649</v>
      </c>
      <c r="F16" s="136">
        <v>454</v>
      </c>
      <c r="G16" s="136">
        <v>125</v>
      </c>
      <c r="H16" s="136">
        <v>80</v>
      </c>
      <c r="I16" s="186">
        <v>84</v>
      </c>
      <c r="J16" s="187">
        <v>5697</v>
      </c>
    </row>
    <row r="17" spans="1:10" x14ac:dyDescent="0.35">
      <c r="A17" s="142" t="s">
        <v>356</v>
      </c>
      <c r="B17" s="30">
        <v>2287</v>
      </c>
      <c r="C17" s="136">
        <v>1594</v>
      </c>
      <c r="D17" s="136">
        <v>1678</v>
      </c>
      <c r="E17" s="136">
        <v>789</v>
      </c>
      <c r="F17" s="136">
        <v>545</v>
      </c>
      <c r="G17" s="136">
        <v>203</v>
      </c>
      <c r="H17" s="136">
        <v>125</v>
      </c>
      <c r="I17" s="186">
        <v>142</v>
      </c>
      <c r="J17" s="187">
        <v>7363</v>
      </c>
    </row>
    <row r="18" spans="1:10" ht="16" thickBot="1" x14ac:dyDescent="0.4">
      <c r="A18" s="143" t="s">
        <v>374</v>
      </c>
      <c r="B18" s="30">
        <v>819</v>
      </c>
      <c r="C18" s="136">
        <v>467</v>
      </c>
      <c r="D18" s="136">
        <v>239</v>
      </c>
      <c r="E18" s="136">
        <v>112</v>
      </c>
      <c r="F18" s="136">
        <v>375</v>
      </c>
      <c r="G18" s="136">
        <v>41</v>
      </c>
      <c r="H18" s="136">
        <v>72</v>
      </c>
      <c r="I18" s="186">
        <v>29</v>
      </c>
      <c r="J18" s="187">
        <v>2154</v>
      </c>
    </row>
    <row r="19" spans="1:10" x14ac:dyDescent="0.35">
      <c r="A19" s="159" t="s">
        <v>257</v>
      </c>
      <c r="B19" s="34">
        <v>172190</v>
      </c>
      <c r="C19" s="138">
        <v>153198</v>
      </c>
      <c r="D19" s="138">
        <v>120898</v>
      </c>
      <c r="E19" s="138">
        <v>49419</v>
      </c>
      <c r="F19" s="138">
        <v>49596</v>
      </c>
      <c r="G19" s="138">
        <v>12819</v>
      </c>
      <c r="H19" s="138">
        <v>9793</v>
      </c>
      <c r="I19" s="194">
        <v>5375</v>
      </c>
      <c r="J19" s="138">
        <v>573342</v>
      </c>
    </row>
    <row r="20" spans="1:10" ht="43" customHeight="1" x14ac:dyDescent="0.35">
      <c r="A20" s="231" t="str">
        <f>IFERROR(INDEX(Footnotes!$D:$D,MATCH(Footnotes!$B$10,Footnotes!$B:$B,0)),"")</f>
        <v>Since 2017-18 Q1, the disability groups developmental delay and global developmental delay have been reported separately to the intellectual disability group.</v>
      </c>
      <c r="B20" s="231"/>
      <c r="C20" s="231"/>
      <c r="D20" s="231"/>
      <c r="E20" s="231"/>
      <c r="F20" s="231"/>
      <c r="G20" s="231"/>
      <c r="H20" s="231"/>
      <c r="I20" s="231"/>
      <c r="J20" s="231"/>
    </row>
    <row r="21" spans="1:10" ht="15.75" customHeight="1" x14ac:dyDescent="0.35">
      <c r="A21" s="231" t="str">
        <f>IFERROR(INDEX(Footnotes!$D:$D,MATCH(Footnotes!$B$11,Footnotes!$B:$B,0)),"")</f>
        <v>Down syndrome is included in intellectual disability.</v>
      </c>
      <c r="B21" s="231"/>
      <c r="C21" s="231"/>
      <c r="D21" s="231"/>
      <c r="E21" s="231"/>
      <c r="F21" s="231"/>
      <c r="G21" s="231"/>
      <c r="H21" s="231"/>
      <c r="I21" s="231"/>
      <c r="J21" s="231"/>
    </row>
    <row r="22" spans="1:10" s="233" customFormat="1" x14ac:dyDescent="0.35">
      <c r="A22" s="233" t="s">
        <v>251</v>
      </c>
    </row>
    <row r="23" spans="1:10" ht="14.25" hidden="1" customHeight="1" x14ac:dyDescent="0.35"/>
  </sheetData>
  <mergeCells count="4">
    <mergeCell ref="A1:J1"/>
    <mergeCell ref="A20:J20"/>
    <mergeCell ref="A21:J21"/>
    <mergeCell ref="A22:XFD22"/>
  </mergeCells>
  <hyperlinks>
    <hyperlink ref="A22" location="TableOfContents!A1" display="Back to Table of Contents" xr:uid="{D4861051-4C91-47E6-B7AF-C8F4566075CE}"/>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20"/>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x14ac:dyDescent="0.35">
      <c r="A1" s="231" t="str">
        <f>n_t009h</f>
        <v>Table N.9 Proportion of active participant plans by primary disability group at 31 December 2022</v>
      </c>
      <c r="B1" s="231"/>
      <c r="C1" s="231"/>
      <c r="D1" s="231"/>
      <c r="E1" s="231"/>
      <c r="F1" s="231"/>
      <c r="G1" s="231"/>
      <c r="H1" s="231"/>
      <c r="I1" s="231"/>
      <c r="J1" s="231"/>
    </row>
    <row r="2" spans="1:10" ht="16" thickBot="1" x14ac:dyDescent="0.4">
      <c r="A2" s="130" t="s">
        <v>51</v>
      </c>
      <c r="B2" s="36" t="s">
        <v>42</v>
      </c>
      <c r="C2" s="25" t="s">
        <v>43</v>
      </c>
      <c r="D2" s="25" t="s">
        <v>44</v>
      </c>
      <c r="E2" s="25" t="s">
        <v>45</v>
      </c>
      <c r="F2" s="25" t="s">
        <v>46</v>
      </c>
      <c r="G2" s="25" t="s">
        <v>47</v>
      </c>
      <c r="H2" s="25" t="s">
        <v>48</v>
      </c>
      <c r="I2" s="185" t="s">
        <v>49</v>
      </c>
      <c r="J2" s="25" t="s">
        <v>50</v>
      </c>
    </row>
    <row r="3" spans="1:10" x14ac:dyDescent="0.35">
      <c r="A3" s="140" t="s">
        <v>360</v>
      </c>
      <c r="B3" s="141">
        <v>0.34041465822637784</v>
      </c>
      <c r="C3" s="51">
        <v>0.32444287784435827</v>
      </c>
      <c r="D3" s="51">
        <v>0.36605237472911051</v>
      </c>
      <c r="E3" s="51">
        <v>0.36643800967239321</v>
      </c>
      <c r="F3" s="51">
        <v>0.40077828857165898</v>
      </c>
      <c r="G3" s="51">
        <v>0.32685856931117874</v>
      </c>
      <c r="H3" s="51">
        <v>0.34575717349126928</v>
      </c>
      <c r="I3" s="52">
        <v>0.22493023255813954</v>
      </c>
      <c r="J3" s="53">
        <v>0.34772788318316117</v>
      </c>
    </row>
    <row r="4" spans="1:10" x14ac:dyDescent="0.35">
      <c r="A4" s="142" t="s">
        <v>361</v>
      </c>
      <c r="B4" s="141">
        <v>0.18085254660549394</v>
      </c>
      <c r="C4" s="51">
        <v>0.17340304703716758</v>
      </c>
      <c r="D4" s="51">
        <v>0.15152442554880974</v>
      </c>
      <c r="E4" s="51">
        <v>0.17883809870697506</v>
      </c>
      <c r="F4" s="51">
        <v>0.17049762077586902</v>
      </c>
      <c r="G4" s="51">
        <v>0.22903502613308371</v>
      </c>
      <c r="H4" s="51">
        <v>0.15214949453691412</v>
      </c>
      <c r="I4" s="52">
        <v>0.19479069767441862</v>
      </c>
      <c r="J4" s="53">
        <v>0.17233518563091488</v>
      </c>
    </row>
    <row r="5" spans="1:10" x14ac:dyDescent="0.35">
      <c r="A5" s="142" t="s">
        <v>362</v>
      </c>
      <c r="B5" s="141">
        <v>0.10204425344096638</v>
      </c>
      <c r="C5" s="51">
        <v>0.12493635687149963</v>
      </c>
      <c r="D5" s="51">
        <v>9.3707091928733319E-2</v>
      </c>
      <c r="E5" s="51">
        <v>0.10332058520002428</v>
      </c>
      <c r="F5" s="51">
        <v>7.1900959754818944E-2</v>
      </c>
      <c r="G5" s="51">
        <v>8.6044153210078786E-2</v>
      </c>
      <c r="H5" s="51">
        <v>0.11712447666700705</v>
      </c>
      <c r="I5" s="52">
        <v>0.1013953488372093</v>
      </c>
      <c r="J5" s="53">
        <v>0.10379843095395069</v>
      </c>
    </row>
    <row r="6" spans="1:10" x14ac:dyDescent="0.35">
      <c r="A6" s="142" t="s">
        <v>363</v>
      </c>
      <c r="B6" s="141">
        <v>8.8710145769208437E-2</v>
      </c>
      <c r="C6" s="51">
        <v>0.12768443452264389</v>
      </c>
      <c r="D6" s="51">
        <v>0.10507204420255091</v>
      </c>
      <c r="E6" s="51">
        <v>5.4371800319715093E-2</v>
      </c>
      <c r="F6" s="51">
        <v>7.9159609645939183E-2</v>
      </c>
      <c r="G6" s="51">
        <v>8.0505499648958576E-2</v>
      </c>
      <c r="H6" s="51">
        <v>9.128969672214847E-2</v>
      </c>
      <c r="I6" s="52">
        <v>0.13600000000000001</v>
      </c>
      <c r="J6" s="53">
        <v>9.90874556547401E-2</v>
      </c>
    </row>
    <row r="7" spans="1:10" x14ac:dyDescent="0.35">
      <c r="A7" s="142" t="s">
        <v>364</v>
      </c>
      <c r="B7" s="141">
        <v>4.6332539636448108E-2</v>
      </c>
      <c r="C7" s="51">
        <v>4.2598467342915704E-2</v>
      </c>
      <c r="D7" s="51">
        <v>4.9397012357524528E-2</v>
      </c>
      <c r="E7" s="51">
        <v>4.2696129019203138E-2</v>
      </c>
      <c r="F7" s="51">
        <v>3.8107911928381324E-2</v>
      </c>
      <c r="G7" s="51">
        <v>3.7132381621031281E-2</v>
      </c>
      <c r="H7" s="51">
        <v>4.5134279587460434E-2</v>
      </c>
      <c r="I7" s="52">
        <v>4.111627906976744E-2</v>
      </c>
      <c r="J7" s="53">
        <v>4.4676650236682471E-2</v>
      </c>
    </row>
    <row r="8" spans="1:10" x14ac:dyDescent="0.35">
      <c r="A8" s="142" t="s">
        <v>365</v>
      </c>
      <c r="B8" s="141">
        <v>3.995005517161275E-2</v>
      </c>
      <c r="C8" s="51">
        <v>3.4595751902766356E-2</v>
      </c>
      <c r="D8" s="51">
        <v>3.84290889841023E-2</v>
      </c>
      <c r="E8" s="51">
        <v>4.4233999069183919E-2</v>
      </c>
      <c r="F8" s="51">
        <v>3.4276957819178965E-2</v>
      </c>
      <c r="G8" s="51">
        <v>3.7288400031203685E-2</v>
      </c>
      <c r="H8" s="51">
        <v>4.0845501889104463E-2</v>
      </c>
      <c r="I8" s="52">
        <v>4.074418604651163E-2</v>
      </c>
      <c r="J8" s="53">
        <v>3.8041866808990098E-2</v>
      </c>
    </row>
    <row r="9" spans="1:10" x14ac:dyDescent="0.35">
      <c r="A9" s="142" t="s">
        <v>366</v>
      </c>
      <c r="B9" s="141">
        <v>3.3341076717579417E-2</v>
      </c>
      <c r="C9" s="51">
        <v>2.8818914085040274E-2</v>
      </c>
      <c r="D9" s="51">
        <v>3.9223146784893054E-2</v>
      </c>
      <c r="E9" s="51">
        <v>3.6787470406119106E-2</v>
      </c>
      <c r="F9" s="51">
        <v>3.5688361964674571E-2</v>
      </c>
      <c r="G9" s="51">
        <v>2.9877525548014667E-2</v>
      </c>
      <c r="H9" s="51">
        <v>5.463085877667722E-2</v>
      </c>
      <c r="I9" s="52">
        <v>4.2046511627906978E-2</v>
      </c>
      <c r="J9" s="53">
        <v>3.4243087023103136E-2</v>
      </c>
    </row>
    <row r="10" spans="1:10" x14ac:dyDescent="0.35">
      <c r="A10" s="142" t="s">
        <v>367</v>
      </c>
      <c r="B10" s="141">
        <v>3.2487368604448577E-2</v>
      </c>
      <c r="C10" s="51">
        <v>2.7115236491338006E-2</v>
      </c>
      <c r="D10" s="51">
        <v>3.0935168489139606E-2</v>
      </c>
      <c r="E10" s="51">
        <v>3.616018130678484E-2</v>
      </c>
      <c r="F10" s="51">
        <v>2.5566577949834662E-2</v>
      </c>
      <c r="G10" s="51">
        <v>3.3621967392152272E-2</v>
      </c>
      <c r="H10" s="51">
        <v>3.0327785152660065E-2</v>
      </c>
      <c r="I10" s="52">
        <v>3.6651162790697675E-2</v>
      </c>
      <c r="J10" s="53">
        <v>3.0466981313073176E-2</v>
      </c>
    </row>
    <row r="11" spans="1:10" x14ac:dyDescent="0.35">
      <c r="A11" s="142" t="s">
        <v>368</v>
      </c>
      <c r="B11" s="141">
        <v>2.798071897322725E-2</v>
      </c>
      <c r="C11" s="51">
        <v>2.9086541599759787E-2</v>
      </c>
      <c r="D11" s="51">
        <v>3.2200698109149863E-2</v>
      </c>
      <c r="E11" s="51">
        <v>3.0474109148303286E-2</v>
      </c>
      <c r="F11" s="51">
        <v>3.4619727397370757E-2</v>
      </c>
      <c r="G11" s="51">
        <v>3.596224354473828E-2</v>
      </c>
      <c r="H11" s="51">
        <v>2.297559481262126E-2</v>
      </c>
      <c r="I11" s="52">
        <v>5.730232558139535E-2</v>
      </c>
      <c r="J11" s="53">
        <v>3.0322216059524683E-2</v>
      </c>
    </row>
    <row r="12" spans="1:10" x14ac:dyDescent="0.35">
      <c r="A12" s="142" t="s">
        <v>369</v>
      </c>
      <c r="B12" s="141">
        <v>2.7992334049596376E-2</v>
      </c>
      <c r="C12" s="51">
        <v>1.63709709004034E-2</v>
      </c>
      <c r="D12" s="51">
        <v>2.0802660093632647E-2</v>
      </c>
      <c r="E12" s="51">
        <v>2.5374855824682813E-2</v>
      </c>
      <c r="F12" s="51">
        <v>3.3954351157351396E-2</v>
      </c>
      <c r="G12" s="51">
        <v>1.8332163195257042E-2</v>
      </c>
      <c r="H12" s="51">
        <v>1.5929745736750739E-2</v>
      </c>
      <c r="I12" s="52">
        <v>2.5860465116279069E-2</v>
      </c>
      <c r="J12" s="53">
        <v>2.3218253677560689E-2</v>
      </c>
    </row>
    <row r="13" spans="1:10" x14ac:dyDescent="0.35">
      <c r="A13" s="142" t="s">
        <v>370</v>
      </c>
      <c r="B13" s="141">
        <v>1.8136941750392009E-2</v>
      </c>
      <c r="C13" s="51">
        <v>1.8746981031083958E-2</v>
      </c>
      <c r="D13" s="51">
        <v>1.4731426491753378E-2</v>
      </c>
      <c r="E13" s="51">
        <v>1.7058216475444667E-2</v>
      </c>
      <c r="F13" s="51">
        <v>1.6251310589563674E-2</v>
      </c>
      <c r="G13" s="51">
        <v>1.5679850222326236E-2</v>
      </c>
      <c r="H13" s="51">
        <v>1.8380475850097007E-2</v>
      </c>
      <c r="I13" s="52">
        <v>1.3209302325581396E-2</v>
      </c>
      <c r="J13" s="53">
        <v>1.7227065172270652E-2</v>
      </c>
    </row>
    <row r="14" spans="1:10" x14ac:dyDescent="0.35">
      <c r="A14" s="142" t="s">
        <v>371</v>
      </c>
      <c r="B14" s="141">
        <v>1.5802311400197458E-2</v>
      </c>
      <c r="C14" s="51">
        <v>2.004595360252745E-2</v>
      </c>
      <c r="D14" s="51">
        <v>1.3829840030438882E-2</v>
      </c>
      <c r="E14" s="51">
        <v>1.916267022804994E-2</v>
      </c>
      <c r="F14" s="51">
        <v>1.8610371804177756E-2</v>
      </c>
      <c r="G14" s="51">
        <v>2.7771277010687261E-2</v>
      </c>
      <c r="H14" s="51">
        <v>2.2771367303175739E-2</v>
      </c>
      <c r="I14" s="52">
        <v>4.6511627906976744E-3</v>
      </c>
      <c r="J14" s="53">
        <v>1.7333458912830387E-2</v>
      </c>
    </row>
    <row r="15" spans="1:10" x14ac:dyDescent="0.35">
      <c r="A15" s="142" t="s">
        <v>372</v>
      </c>
      <c r="B15" s="141">
        <v>1.7387769324583309E-2</v>
      </c>
      <c r="C15" s="51">
        <v>1.2317393177456625E-2</v>
      </c>
      <c r="D15" s="51">
        <v>1.5723998742741815E-2</v>
      </c>
      <c r="E15" s="51">
        <v>1.3719419656407454E-2</v>
      </c>
      <c r="F15" s="51">
        <v>1.2884103556738446E-2</v>
      </c>
      <c r="G15" s="51">
        <v>1.3105546454481629E-2</v>
      </c>
      <c r="H15" s="51">
        <v>1.4398039415909322E-2</v>
      </c>
      <c r="I15" s="52">
        <v>3.3860465116279069E-2</v>
      </c>
      <c r="J15" s="53">
        <v>1.4985819981790972E-2</v>
      </c>
    </row>
    <row r="16" spans="1:10" x14ac:dyDescent="0.35">
      <c r="A16" s="142" t="s">
        <v>373</v>
      </c>
      <c r="B16" s="141">
        <v>1.0529066728613741E-2</v>
      </c>
      <c r="C16" s="51">
        <v>6.3838953511142441E-3</v>
      </c>
      <c r="D16" s="51">
        <v>1.2514681797879203E-2</v>
      </c>
      <c r="E16" s="51">
        <v>1.3132600821546369E-2</v>
      </c>
      <c r="F16" s="51">
        <v>9.1539640293572064E-3</v>
      </c>
      <c r="G16" s="51">
        <v>9.7511506357750213E-3</v>
      </c>
      <c r="H16" s="51">
        <v>8.1691003778208929E-3</v>
      </c>
      <c r="I16" s="52">
        <v>1.5627906976744186E-2</v>
      </c>
      <c r="J16" s="53">
        <v>9.9364777044067942E-3</v>
      </c>
    </row>
    <row r="17" spans="1:10" x14ac:dyDescent="0.35">
      <c r="A17" s="142" t="s">
        <v>356</v>
      </c>
      <c r="B17" s="141">
        <v>1.3281839828096869E-2</v>
      </c>
      <c r="C17" s="51">
        <v>1.0404835572265956E-2</v>
      </c>
      <c r="D17" s="51">
        <v>1.3879468642988304E-2</v>
      </c>
      <c r="E17" s="51">
        <v>1.5965519334668853E-2</v>
      </c>
      <c r="F17" s="51">
        <v>1.0988789418501493E-2</v>
      </c>
      <c r="G17" s="51">
        <v>1.5835868632498636E-2</v>
      </c>
      <c r="H17" s="51">
        <v>1.2764219340345145E-2</v>
      </c>
      <c r="I17" s="52">
        <v>2.6418604651162792E-2</v>
      </c>
      <c r="J17" s="53">
        <v>1.2842247733464493E-2</v>
      </c>
    </row>
    <row r="18" spans="1:10" ht="16" thickBot="1" x14ac:dyDescent="0.4">
      <c r="A18" s="143" t="s">
        <v>374</v>
      </c>
      <c r="B18" s="141">
        <v>4.7563737731575583E-3</v>
      </c>
      <c r="C18" s="51">
        <v>3.0483426676588469E-3</v>
      </c>
      <c r="D18" s="51">
        <v>1.9768730665519693E-3</v>
      </c>
      <c r="E18" s="51">
        <v>2.2663348104979865E-3</v>
      </c>
      <c r="F18" s="51">
        <v>7.5610936365835954E-3</v>
      </c>
      <c r="G18" s="51">
        <v>3.198377408534207E-3</v>
      </c>
      <c r="H18" s="51">
        <v>7.3521903400388033E-3</v>
      </c>
      <c r="I18" s="52">
        <v>5.3953488372093022E-3</v>
      </c>
      <c r="J18" s="53">
        <v>3.7569199535355861E-3</v>
      </c>
    </row>
    <row r="19" spans="1:10" x14ac:dyDescent="0.35">
      <c r="A19" s="159" t="s">
        <v>257</v>
      </c>
      <c r="B19" s="145">
        <v>1.0000000000000002</v>
      </c>
      <c r="C19" s="49">
        <v>0.99999999999999989</v>
      </c>
      <c r="D19" s="49">
        <v>0.99999999999999978</v>
      </c>
      <c r="E19" s="49">
        <v>1</v>
      </c>
      <c r="F19" s="49">
        <v>0.99999999999999989</v>
      </c>
      <c r="G19" s="49">
        <v>1</v>
      </c>
      <c r="H19" s="49">
        <v>1</v>
      </c>
      <c r="I19" s="146">
        <v>0.99999999999999989</v>
      </c>
      <c r="J19" s="49">
        <v>0.99999999999999989</v>
      </c>
    </row>
    <row r="20" spans="1:10" s="233" customFormat="1" x14ac:dyDescent="0.35">
      <c r="A20" s="233" t="s">
        <v>251</v>
      </c>
    </row>
  </sheetData>
  <mergeCells count="2">
    <mergeCell ref="A1:J1"/>
    <mergeCell ref="A20:XFD20"/>
  </mergeCells>
  <hyperlinks>
    <hyperlink ref="A20" location="TableOfContents!A1" display="Back to Table of Contents" xr:uid="{3CF2E4A1-C97A-445A-AAED-8EE5672CE94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20"/>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x14ac:dyDescent="0.35">
      <c r="A1" s="231" t="str">
        <f>n_t010h</f>
        <v>Table N.10 Number of active participant plans (participants in SIL) by primary disability group at 31 December 2022</v>
      </c>
      <c r="B1" s="231"/>
      <c r="C1" s="231"/>
      <c r="D1" s="231"/>
      <c r="E1" s="231"/>
      <c r="F1" s="231"/>
      <c r="G1" s="231"/>
      <c r="H1" s="231"/>
      <c r="I1" s="231"/>
      <c r="J1" s="231"/>
    </row>
    <row r="2" spans="1:10" ht="16" thickBot="1" x14ac:dyDescent="0.4">
      <c r="A2" s="130" t="s">
        <v>51</v>
      </c>
      <c r="B2" s="36" t="s">
        <v>42</v>
      </c>
      <c r="C2" s="25" t="s">
        <v>43</v>
      </c>
      <c r="D2" s="25" t="s">
        <v>44</v>
      </c>
      <c r="E2" s="25" t="s">
        <v>45</v>
      </c>
      <c r="F2" s="25" t="s">
        <v>46</v>
      </c>
      <c r="G2" s="25" t="s">
        <v>47</v>
      </c>
      <c r="H2" s="25" t="s">
        <v>48</v>
      </c>
      <c r="I2" s="185" t="s">
        <v>49</v>
      </c>
      <c r="J2" s="25" t="s">
        <v>50</v>
      </c>
    </row>
    <row r="3" spans="1:10" x14ac:dyDescent="0.35">
      <c r="A3" s="140" t="s">
        <v>360</v>
      </c>
      <c r="B3" s="30">
        <v>1098</v>
      </c>
      <c r="C3" s="136">
        <v>711</v>
      </c>
      <c r="D3" s="136">
        <v>652</v>
      </c>
      <c r="E3" s="136">
        <v>327</v>
      </c>
      <c r="F3" s="136">
        <v>359</v>
      </c>
      <c r="G3" s="136">
        <v>152</v>
      </c>
      <c r="H3" s="136">
        <v>67</v>
      </c>
      <c r="I3" s="186">
        <v>32</v>
      </c>
      <c r="J3" s="187">
        <v>3398</v>
      </c>
    </row>
    <row r="4" spans="1:10" x14ac:dyDescent="0.35">
      <c r="A4" s="142" t="s">
        <v>361</v>
      </c>
      <c r="B4" s="30">
        <v>4898</v>
      </c>
      <c r="C4" s="136">
        <v>3396</v>
      </c>
      <c r="D4" s="136">
        <v>2729</v>
      </c>
      <c r="E4" s="136">
        <v>1129</v>
      </c>
      <c r="F4" s="136">
        <v>1443</v>
      </c>
      <c r="G4" s="136">
        <v>445</v>
      </c>
      <c r="H4" s="136">
        <v>223</v>
      </c>
      <c r="I4" s="186">
        <v>146</v>
      </c>
      <c r="J4" s="187">
        <v>14409</v>
      </c>
    </row>
    <row r="5" spans="1:10" x14ac:dyDescent="0.35">
      <c r="A5" s="142" t="s">
        <v>362</v>
      </c>
      <c r="B5" s="30">
        <v>1583</v>
      </c>
      <c r="C5" s="136">
        <v>425</v>
      </c>
      <c r="D5" s="136">
        <v>570</v>
      </c>
      <c r="E5" s="136">
        <v>209</v>
      </c>
      <c r="F5" s="136">
        <v>211</v>
      </c>
      <c r="G5" s="136">
        <v>127</v>
      </c>
      <c r="H5" s="136">
        <v>101</v>
      </c>
      <c r="I5" s="186">
        <v>73</v>
      </c>
      <c r="J5" s="187">
        <v>3299</v>
      </c>
    </row>
    <row r="6" spans="1:10" x14ac:dyDescent="0.35">
      <c r="A6" s="142" t="s">
        <v>363</v>
      </c>
      <c r="B6" s="30" t="s">
        <v>358</v>
      </c>
      <c r="C6" s="136" t="s">
        <v>358</v>
      </c>
      <c r="D6" s="136" t="s">
        <v>358</v>
      </c>
      <c r="E6" s="136" t="s">
        <v>358</v>
      </c>
      <c r="F6" s="136" t="s">
        <v>358</v>
      </c>
      <c r="G6" s="136" t="s">
        <v>358</v>
      </c>
      <c r="H6" s="136" t="s">
        <v>358</v>
      </c>
      <c r="I6" s="186" t="s">
        <v>358</v>
      </c>
      <c r="J6" s="187" t="s">
        <v>358</v>
      </c>
    </row>
    <row r="7" spans="1:10" x14ac:dyDescent="0.35">
      <c r="A7" s="142" t="s">
        <v>364</v>
      </c>
      <c r="B7" s="30" t="s">
        <v>358</v>
      </c>
      <c r="C7" s="136" t="s">
        <v>358</v>
      </c>
      <c r="D7" s="136" t="s">
        <v>358</v>
      </c>
      <c r="E7" s="136" t="s">
        <v>358</v>
      </c>
      <c r="F7" s="136" t="s">
        <v>358</v>
      </c>
      <c r="G7" s="136" t="s">
        <v>358</v>
      </c>
      <c r="H7" s="136" t="s">
        <v>358</v>
      </c>
      <c r="I7" s="186" t="s">
        <v>358</v>
      </c>
      <c r="J7" s="187">
        <v>12</v>
      </c>
    </row>
    <row r="8" spans="1:10" x14ac:dyDescent="0.35">
      <c r="A8" s="142" t="s">
        <v>365</v>
      </c>
      <c r="B8" s="30">
        <v>540</v>
      </c>
      <c r="C8" s="136">
        <v>253</v>
      </c>
      <c r="D8" s="136">
        <v>429</v>
      </c>
      <c r="E8" s="136">
        <v>188</v>
      </c>
      <c r="F8" s="136">
        <v>153</v>
      </c>
      <c r="G8" s="136">
        <v>52</v>
      </c>
      <c r="H8" s="136">
        <v>46</v>
      </c>
      <c r="I8" s="186">
        <v>34</v>
      </c>
      <c r="J8" s="187">
        <v>1695</v>
      </c>
    </row>
    <row r="9" spans="1:10" x14ac:dyDescent="0.35">
      <c r="A9" s="142" t="s">
        <v>366</v>
      </c>
      <c r="B9" s="30">
        <v>79</v>
      </c>
      <c r="C9" s="136">
        <v>57</v>
      </c>
      <c r="D9" s="136">
        <v>72</v>
      </c>
      <c r="E9" s="136">
        <v>27</v>
      </c>
      <c r="F9" s="136">
        <v>26</v>
      </c>
      <c r="G9" s="136" t="s">
        <v>358</v>
      </c>
      <c r="H9" s="136" t="s">
        <v>358</v>
      </c>
      <c r="I9" s="186" t="s">
        <v>358</v>
      </c>
      <c r="J9" s="187">
        <v>282</v>
      </c>
    </row>
    <row r="10" spans="1:10" x14ac:dyDescent="0.35">
      <c r="A10" s="142" t="s">
        <v>367</v>
      </c>
      <c r="B10" s="30">
        <v>805</v>
      </c>
      <c r="C10" s="136">
        <v>625</v>
      </c>
      <c r="D10" s="136">
        <v>505</v>
      </c>
      <c r="E10" s="136">
        <v>246</v>
      </c>
      <c r="F10" s="136">
        <v>199</v>
      </c>
      <c r="G10" s="136">
        <v>71</v>
      </c>
      <c r="H10" s="136">
        <v>44</v>
      </c>
      <c r="I10" s="186">
        <v>60</v>
      </c>
      <c r="J10" s="187">
        <v>2555</v>
      </c>
    </row>
    <row r="11" spans="1:10" x14ac:dyDescent="0.35">
      <c r="A11" s="142" t="s">
        <v>368</v>
      </c>
      <c r="B11" s="30">
        <v>703</v>
      </c>
      <c r="C11" s="136">
        <v>453</v>
      </c>
      <c r="D11" s="136">
        <v>548</v>
      </c>
      <c r="E11" s="136">
        <v>261</v>
      </c>
      <c r="F11" s="136">
        <v>253</v>
      </c>
      <c r="G11" s="136">
        <v>88</v>
      </c>
      <c r="H11" s="136">
        <v>37</v>
      </c>
      <c r="I11" s="186">
        <v>81</v>
      </c>
      <c r="J11" s="187">
        <v>2424</v>
      </c>
    </row>
    <row r="12" spans="1:10" x14ac:dyDescent="0.35">
      <c r="A12" s="142" t="s">
        <v>369</v>
      </c>
      <c r="B12" s="30" t="s">
        <v>358</v>
      </c>
      <c r="C12" s="136" t="s">
        <v>358</v>
      </c>
      <c r="D12" s="136" t="s">
        <v>358</v>
      </c>
      <c r="E12" s="136" t="s">
        <v>358</v>
      </c>
      <c r="F12" s="136" t="s">
        <v>358</v>
      </c>
      <c r="G12" s="136" t="s">
        <v>358</v>
      </c>
      <c r="H12" s="136" t="s">
        <v>358</v>
      </c>
      <c r="I12" s="186" t="s">
        <v>358</v>
      </c>
      <c r="J12" s="187" t="s">
        <v>358</v>
      </c>
    </row>
    <row r="13" spans="1:10" x14ac:dyDescent="0.35">
      <c r="A13" s="142" t="s">
        <v>370</v>
      </c>
      <c r="B13" s="30">
        <v>29</v>
      </c>
      <c r="C13" s="136">
        <v>20</v>
      </c>
      <c r="D13" s="136">
        <v>21</v>
      </c>
      <c r="E13" s="136" t="s">
        <v>358</v>
      </c>
      <c r="F13" s="136">
        <v>11</v>
      </c>
      <c r="G13" s="136" t="s">
        <v>358</v>
      </c>
      <c r="H13" s="136" t="s">
        <v>358</v>
      </c>
      <c r="I13" s="186" t="s">
        <v>358</v>
      </c>
      <c r="J13" s="187">
        <v>102</v>
      </c>
    </row>
    <row r="14" spans="1:10" x14ac:dyDescent="0.35">
      <c r="A14" s="142" t="s">
        <v>371</v>
      </c>
      <c r="B14" s="30">
        <v>77</v>
      </c>
      <c r="C14" s="136">
        <v>112</v>
      </c>
      <c r="D14" s="136">
        <v>63</v>
      </c>
      <c r="E14" s="136">
        <v>37</v>
      </c>
      <c r="F14" s="136">
        <v>43</v>
      </c>
      <c r="G14" s="136">
        <v>12</v>
      </c>
      <c r="H14" s="136" t="s">
        <v>358</v>
      </c>
      <c r="I14" s="186" t="s">
        <v>358</v>
      </c>
      <c r="J14" s="187">
        <v>354</v>
      </c>
    </row>
    <row r="15" spans="1:10" x14ac:dyDescent="0.35">
      <c r="A15" s="142" t="s">
        <v>372</v>
      </c>
      <c r="B15" s="30">
        <v>249</v>
      </c>
      <c r="C15" s="136">
        <v>92</v>
      </c>
      <c r="D15" s="136">
        <v>185</v>
      </c>
      <c r="E15" s="136">
        <v>66</v>
      </c>
      <c r="F15" s="136">
        <v>52</v>
      </c>
      <c r="G15" s="136">
        <v>17</v>
      </c>
      <c r="H15" s="136">
        <v>12</v>
      </c>
      <c r="I15" s="186">
        <v>44</v>
      </c>
      <c r="J15" s="187">
        <v>717</v>
      </c>
    </row>
    <row r="16" spans="1:10" x14ac:dyDescent="0.35">
      <c r="A16" s="142" t="s">
        <v>373</v>
      </c>
      <c r="B16" s="30">
        <v>63</v>
      </c>
      <c r="C16" s="136">
        <v>41</v>
      </c>
      <c r="D16" s="136">
        <v>44</v>
      </c>
      <c r="E16" s="136">
        <v>35</v>
      </c>
      <c r="F16" s="136">
        <v>18</v>
      </c>
      <c r="G16" s="136" t="s">
        <v>358</v>
      </c>
      <c r="H16" s="136" t="s">
        <v>358</v>
      </c>
      <c r="I16" s="186">
        <v>14</v>
      </c>
      <c r="J16" s="187">
        <v>226</v>
      </c>
    </row>
    <row r="17" spans="1:10" x14ac:dyDescent="0.35">
      <c r="A17" s="142" t="s">
        <v>356</v>
      </c>
      <c r="B17" s="30">
        <v>127</v>
      </c>
      <c r="C17" s="136">
        <v>34</v>
      </c>
      <c r="D17" s="136">
        <v>91</v>
      </c>
      <c r="E17" s="136">
        <v>33</v>
      </c>
      <c r="F17" s="136">
        <v>23</v>
      </c>
      <c r="G17" s="136" t="s">
        <v>358</v>
      </c>
      <c r="H17" s="136" t="s">
        <v>358</v>
      </c>
      <c r="I17" s="186">
        <v>15</v>
      </c>
      <c r="J17" s="187">
        <v>335</v>
      </c>
    </row>
    <row r="18" spans="1:10" ht="16" thickBot="1" x14ac:dyDescent="0.4">
      <c r="A18" s="143" t="s">
        <v>374</v>
      </c>
      <c r="B18" s="30" t="s">
        <v>358</v>
      </c>
      <c r="C18" s="136" t="s">
        <v>358</v>
      </c>
      <c r="D18" s="136" t="s">
        <v>358</v>
      </c>
      <c r="E18" s="136" t="s">
        <v>358</v>
      </c>
      <c r="F18" s="136" t="s">
        <v>358</v>
      </c>
      <c r="G18" s="136" t="s">
        <v>358</v>
      </c>
      <c r="H18" s="136" t="s">
        <v>358</v>
      </c>
      <c r="I18" s="186" t="s">
        <v>358</v>
      </c>
      <c r="J18" s="187" t="s">
        <v>358</v>
      </c>
    </row>
    <row r="19" spans="1:10" x14ac:dyDescent="0.35">
      <c r="A19" s="159" t="s">
        <v>257</v>
      </c>
      <c r="B19" s="34">
        <v>10255</v>
      </c>
      <c r="C19" s="138">
        <v>6225</v>
      </c>
      <c r="D19" s="138">
        <v>5914</v>
      </c>
      <c r="E19" s="138">
        <v>2568</v>
      </c>
      <c r="F19" s="138">
        <v>2791</v>
      </c>
      <c r="G19" s="138">
        <v>991</v>
      </c>
      <c r="H19" s="138">
        <v>556</v>
      </c>
      <c r="I19" s="194">
        <v>512</v>
      </c>
      <c r="J19" s="138">
        <v>29812</v>
      </c>
    </row>
    <row r="20" spans="1:10" s="233" customFormat="1" x14ac:dyDescent="0.35">
      <c r="A20" s="233" t="s">
        <v>251</v>
      </c>
    </row>
  </sheetData>
  <mergeCells count="2">
    <mergeCell ref="A1:J1"/>
    <mergeCell ref="A20:XFD20"/>
  </mergeCells>
  <hyperlinks>
    <hyperlink ref="A20" location="TableOfContents!A1" display="Back to Table of Contents" xr:uid="{9B3CC741-4AF4-4DFC-8768-0938AB673362}"/>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J20"/>
  <sheetViews>
    <sheetView workbookViewId="0">
      <selection activeCell="F13" sqref="F13"/>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x14ac:dyDescent="0.35">
      <c r="A1" s="231" t="str">
        <f>n_t011h</f>
        <v>Table N.11 Proportion of active participant plans (participants in SIL) by primary disability group at 31 December 2022</v>
      </c>
      <c r="B1" s="231"/>
      <c r="C1" s="231"/>
      <c r="D1" s="231"/>
      <c r="E1" s="231"/>
      <c r="F1" s="231"/>
      <c r="G1" s="231"/>
      <c r="H1" s="231"/>
      <c r="I1" s="231"/>
      <c r="J1" s="231"/>
    </row>
    <row r="2" spans="1:10" ht="16" thickBot="1" x14ac:dyDescent="0.4">
      <c r="A2" s="130" t="s">
        <v>51</v>
      </c>
      <c r="B2" s="36" t="s">
        <v>42</v>
      </c>
      <c r="C2" s="25" t="s">
        <v>43</v>
      </c>
      <c r="D2" s="25" t="s">
        <v>44</v>
      </c>
      <c r="E2" s="25" t="s">
        <v>45</v>
      </c>
      <c r="F2" s="25" t="s">
        <v>46</v>
      </c>
      <c r="G2" s="25" t="s">
        <v>47</v>
      </c>
      <c r="H2" s="25" t="s">
        <v>48</v>
      </c>
      <c r="I2" s="185" t="s">
        <v>49</v>
      </c>
      <c r="J2" s="25" t="s">
        <v>50</v>
      </c>
    </row>
    <row r="3" spans="1:10" x14ac:dyDescent="0.35">
      <c r="A3" s="140" t="s">
        <v>360</v>
      </c>
      <c r="B3" s="141">
        <v>0.10706972208678693</v>
      </c>
      <c r="C3" s="51">
        <v>0.11421686746987952</v>
      </c>
      <c r="D3" s="51">
        <v>0.11024687182955699</v>
      </c>
      <c r="E3" s="51">
        <v>0.12733644859813084</v>
      </c>
      <c r="F3" s="51">
        <v>0.12862773199570046</v>
      </c>
      <c r="G3" s="51">
        <v>0.15338042381432895</v>
      </c>
      <c r="H3" s="51">
        <v>0.12050359712230216</v>
      </c>
      <c r="I3" s="52">
        <v>6.25E-2</v>
      </c>
      <c r="J3" s="53">
        <v>0.11398094726955588</v>
      </c>
    </row>
    <row r="4" spans="1:10" x14ac:dyDescent="0.35">
      <c r="A4" s="142" t="s">
        <v>361</v>
      </c>
      <c r="B4" s="141">
        <v>0.47762067284251586</v>
      </c>
      <c r="C4" s="51">
        <v>0.54554216867469885</v>
      </c>
      <c r="D4" s="51">
        <v>0.4614474129184985</v>
      </c>
      <c r="E4" s="51">
        <v>0.43964174454828658</v>
      </c>
      <c r="F4" s="51">
        <v>0.51701898960945902</v>
      </c>
      <c r="G4" s="51">
        <v>0.44904137235116043</v>
      </c>
      <c r="H4" s="51">
        <v>0.40107913669064749</v>
      </c>
      <c r="I4" s="52">
        <v>0.28515625</v>
      </c>
      <c r="J4" s="53">
        <v>0.48332886086139809</v>
      </c>
    </row>
    <row r="5" spans="1:10" x14ac:dyDescent="0.35">
      <c r="A5" s="142" t="s">
        <v>362</v>
      </c>
      <c r="B5" s="141">
        <v>0.15436372501218917</v>
      </c>
      <c r="C5" s="51">
        <v>6.8273092369477914E-2</v>
      </c>
      <c r="D5" s="51">
        <v>9.6381467703753804E-2</v>
      </c>
      <c r="E5" s="51">
        <v>8.1386292834890961E-2</v>
      </c>
      <c r="F5" s="51">
        <v>7.5600143317807234E-2</v>
      </c>
      <c r="G5" s="51">
        <v>0.12815338042381433</v>
      </c>
      <c r="H5" s="51">
        <v>0.18165467625899281</v>
      </c>
      <c r="I5" s="52">
        <v>0.142578125</v>
      </c>
      <c r="J5" s="53">
        <v>0.11066013685764121</v>
      </c>
    </row>
    <row r="6" spans="1:10" x14ac:dyDescent="0.35">
      <c r="A6" s="142" t="s">
        <v>363</v>
      </c>
      <c r="B6" s="141" t="s">
        <v>32</v>
      </c>
      <c r="C6" s="51" t="s">
        <v>32</v>
      </c>
      <c r="D6" s="51" t="s">
        <v>32</v>
      </c>
      <c r="E6" s="51" t="s">
        <v>32</v>
      </c>
      <c r="F6" s="51" t="s">
        <v>32</v>
      </c>
      <c r="G6" s="51" t="s">
        <v>32</v>
      </c>
      <c r="H6" s="51" t="s">
        <v>32</v>
      </c>
      <c r="I6" s="52" t="s">
        <v>32</v>
      </c>
      <c r="J6" s="53" t="s">
        <v>32</v>
      </c>
    </row>
    <row r="7" spans="1:10" x14ac:dyDescent="0.35">
      <c r="A7" s="142" t="s">
        <v>364</v>
      </c>
      <c r="B7" s="141" t="s">
        <v>32</v>
      </c>
      <c r="C7" s="51" t="s">
        <v>32</v>
      </c>
      <c r="D7" s="51" t="s">
        <v>32</v>
      </c>
      <c r="E7" s="51" t="s">
        <v>32</v>
      </c>
      <c r="F7" s="51" t="s">
        <v>32</v>
      </c>
      <c r="G7" s="51" t="s">
        <v>32</v>
      </c>
      <c r="H7" s="51" t="s">
        <v>32</v>
      </c>
      <c r="I7" s="52" t="s">
        <v>32</v>
      </c>
      <c r="J7" s="53">
        <v>4.0252247417147459E-4</v>
      </c>
    </row>
    <row r="8" spans="1:10" x14ac:dyDescent="0.35">
      <c r="A8" s="142" t="s">
        <v>365</v>
      </c>
      <c r="B8" s="141">
        <v>5.2657240370550952E-2</v>
      </c>
      <c r="C8" s="51">
        <v>4.0642570281124495E-2</v>
      </c>
      <c r="D8" s="51">
        <v>7.2539736219141018E-2</v>
      </c>
      <c r="E8" s="51">
        <v>7.3208722741433016E-2</v>
      </c>
      <c r="F8" s="51">
        <v>5.4819061268362591E-2</v>
      </c>
      <c r="G8" s="51">
        <v>5.2472250252270432E-2</v>
      </c>
      <c r="H8" s="51">
        <v>8.2733812949640287E-2</v>
      </c>
      <c r="I8" s="52">
        <v>6.640625E-2</v>
      </c>
      <c r="J8" s="53">
        <v>5.6856299476720787E-2</v>
      </c>
    </row>
    <row r="9" spans="1:10" x14ac:dyDescent="0.35">
      <c r="A9" s="142" t="s">
        <v>366</v>
      </c>
      <c r="B9" s="141">
        <v>7.7035592393954171E-3</v>
      </c>
      <c r="C9" s="51">
        <v>9.1566265060240969E-3</v>
      </c>
      <c r="D9" s="51">
        <v>1.217450118363206E-2</v>
      </c>
      <c r="E9" s="51">
        <v>1.0514018691588784E-2</v>
      </c>
      <c r="F9" s="51">
        <v>9.3156574704407018E-3</v>
      </c>
      <c r="G9" s="51" t="s">
        <v>32</v>
      </c>
      <c r="H9" s="51" t="s">
        <v>32</v>
      </c>
      <c r="I9" s="52" t="s">
        <v>32</v>
      </c>
      <c r="J9" s="53">
        <v>9.4592781430296521E-3</v>
      </c>
    </row>
    <row r="10" spans="1:10" x14ac:dyDescent="0.35">
      <c r="A10" s="142" t="s">
        <v>367</v>
      </c>
      <c r="B10" s="141">
        <v>7.8498293515358364E-2</v>
      </c>
      <c r="C10" s="51">
        <v>0.10040160642570281</v>
      </c>
      <c r="D10" s="51">
        <v>8.5390598579641527E-2</v>
      </c>
      <c r="E10" s="51">
        <v>9.5794392523364483E-2</v>
      </c>
      <c r="F10" s="51">
        <v>7.1300609100680756E-2</v>
      </c>
      <c r="G10" s="51">
        <v>7.1644803229061554E-2</v>
      </c>
      <c r="H10" s="51">
        <v>7.9136690647482008E-2</v>
      </c>
      <c r="I10" s="52">
        <v>0.1171875</v>
      </c>
      <c r="J10" s="53">
        <v>8.5703743459009801E-2</v>
      </c>
    </row>
    <row r="11" spans="1:10" x14ac:dyDescent="0.35">
      <c r="A11" s="142" t="s">
        <v>368</v>
      </c>
      <c r="B11" s="141">
        <v>6.855192588980985E-2</v>
      </c>
      <c r="C11" s="51">
        <v>7.2771084337349398E-2</v>
      </c>
      <c r="D11" s="51">
        <v>9.2661481230977338E-2</v>
      </c>
      <c r="E11" s="51">
        <v>0.10163551401869159</v>
      </c>
      <c r="F11" s="51">
        <v>9.0648513077749904E-2</v>
      </c>
      <c r="G11" s="51">
        <v>8.879919273461151E-2</v>
      </c>
      <c r="H11" s="51">
        <v>6.654676258992806E-2</v>
      </c>
      <c r="I11" s="52">
        <v>0.158203125</v>
      </c>
      <c r="J11" s="53">
        <v>8.1309539782637857E-2</v>
      </c>
    </row>
    <row r="12" spans="1:10" x14ac:dyDescent="0.35">
      <c r="A12" s="142" t="s">
        <v>369</v>
      </c>
      <c r="B12" s="141" t="s">
        <v>32</v>
      </c>
      <c r="C12" s="51" t="s">
        <v>32</v>
      </c>
      <c r="D12" s="51" t="s">
        <v>32</v>
      </c>
      <c r="E12" s="51" t="s">
        <v>32</v>
      </c>
      <c r="F12" s="51" t="s">
        <v>32</v>
      </c>
      <c r="G12" s="51" t="s">
        <v>32</v>
      </c>
      <c r="H12" s="51" t="s">
        <v>32</v>
      </c>
      <c r="I12" s="52" t="s">
        <v>32</v>
      </c>
      <c r="J12" s="53" t="s">
        <v>32</v>
      </c>
    </row>
    <row r="13" spans="1:10" x14ac:dyDescent="0.35">
      <c r="A13" s="142" t="s">
        <v>370</v>
      </c>
      <c r="B13" s="141">
        <v>2.8278888347147732E-3</v>
      </c>
      <c r="C13" s="51">
        <v>3.2128514056224901E-3</v>
      </c>
      <c r="D13" s="51">
        <v>3.5508961785593509E-3</v>
      </c>
      <c r="E13" s="51" t="s">
        <v>32</v>
      </c>
      <c r="F13" s="51">
        <v>3.9412396990326044E-3</v>
      </c>
      <c r="G13" s="51" t="s">
        <v>32</v>
      </c>
      <c r="H13" s="51" t="s">
        <v>32</v>
      </c>
      <c r="I13" s="52" t="s">
        <v>32</v>
      </c>
      <c r="J13" s="53">
        <v>3.421441030457534E-3</v>
      </c>
    </row>
    <row r="14" spans="1:10" x14ac:dyDescent="0.35">
      <c r="A14" s="142" t="s">
        <v>371</v>
      </c>
      <c r="B14" s="141">
        <v>7.5085324232081908E-3</v>
      </c>
      <c r="C14" s="51">
        <v>1.7991967871485944E-2</v>
      </c>
      <c r="D14" s="51">
        <v>1.0652688535678053E-2</v>
      </c>
      <c r="E14" s="51">
        <v>1.440809968847352E-2</v>
      </c>
      <c r="F14" s="51">
        <v>1.5406664278036546E-2</v>
      </c>
      <c r="G14" s="51">
        <v>1.2108980827447022E-2</v>
      </c>
      <c r="H14" s="51" t="s">
        <v>32</v>
      </c>
      <c r="I14" s="52" t="s">
        <v>32</v>
      </c>
      <c r="J14" s="53">
        <v>1.18744129880585E-2</v>
      </c>
    </row>
    <row r="15" spans="1:10" x14ac:dyDescent="0.35">
      <c r="A15" s="142" t="s">
        <v>372</v>
      </c>
      <c r="B15" s="141">
        <v>2.4280838615309604E-2</v>
      </c>
      <c r="C15" s="51">
        <v>1.4779116465863454E-2</v>
      </c>
      <c r="D15" s="51">
        <v>3.1281704430165709E-2</v>
      </c>
      <c r="E15" s="51">
        <v>2.5700934579439252E-2</v>
      </c>
      <c r="F15" s="51">
        <v>1.8631314940881404E-2</v>
      </c>
      <c r="G15" s="51">
        <v>1.7154389505549948E-2</v>
      </c>
      <c r="H15" s="51">
        <v>2.1582733812949641E-2</v>
      </c>
      <c r="I15" s="52">
        <v>8.59375E-2</v>
      </c>
      <c r="J15" s="53">
        <v>2.4050717831745606E-2</v>
      </c>
    </row>
    <row r="16" spans="1:10" x14ac:dyDescent="0.35">
      <c r="A16" s="142" t="s">
        <v>373</v>
      </c>
      <c r="B16" s="141">
        <v>6.1433447098976105E-3</v>
      </c>
      <c r="C16" s="51">
        <v>6.5863453815261045E-3</v>
      </c>
      <c r="D16" s="51">
        <v>7.4399729455529254E-3</v>
      </c>
      <c r="E16" s="51">
        <v>1.3629283489096573E-2</v>
      </c>
      <c r="F16" s="51">
        <v>6.4493013256897167E-3</v>
      </c>
      <c r="G16" s="51" t="s">
        <v>32</v>
      </c>
      <c r="H16" s="51" t="s">
        <v>32</v>
      </c>
      <c r="I16" s="52">
        <v>2.734375E-2</v>
      </c>
      <c r="J16" s="53">
        <v>7.5808399302294376E-3</v>
      </c>
    </row>
    <row r="17" spans="1:10" x14ac:dyDescent="0.35">
      <c r="A17" s="142" t="s">
        <v>356</v>
      </c>
      <c r="B17" s="141">
        <v>1.2384202827888834E-2</v>
      </c>
      <c r="C17" s="51">
        <v>5.4618473895582326E-3</v>
      </c>
      <c r="D17" s="51">
        <v>1.5387216773757185E-2</v>
      </c>
      <c r="E17" s="51">
        <v>1.2850467289719626E-2</v>
      </c>
      <c r="F17" s="51">
        <v>8.2407739161590825E-3</v>
      </c>
      <c r="G17" s="51" t="s">
        <v>32</v>
      </c>
      <c r="H17" s="51" t="s">
        <v>32</v>
      </c>
      <c r="I17" s="52">
        <v>2.9296875E-2</v>
      </c>
      <c r="J17" s="53">
        <v>1.1237085737286998E-2</v>
      </c>
    </row>
    <row r="18" spans="1:10" ht="16" thickBot="1" x14ac:dyDescent="0.4">
      <c r="A18" s="143" t="s">
        <v>374</v>
      </c>
      <c r="B18" s="141" t="s">
        <v>32</v>
      </c>
      <c r="C18" s="51" t="s">
        <v>32</v>
      </c>
      <c r="D18" s="51" t="s">
        <v>32</v>
      </c>
      <c r="E18" s="51" t="s">
        <v>32</v>
      </c>
      <c r="F18" s="51" t="s">
        <v>32</v>
      </c>
      <c r="G18" s="51" t="s">
        <v>32</v>
      </c>
      <c r="H18" s="51" t="s">
        <v>32</v>
      </c>
      <c r="I18" s="52" t="s">
        <v>32</v>
      </c>
      <c r="J18" s="53" t="s">
        <v>32</v>
      </c>
    </row>
    <row r="19" spans="1:10" x14ac:dyDescent="0.35">
      <c r="A19" s="159" t="s">
        <v>257</v>
      </c>
      <c r="B19" s="145">
        <v>0.99999999999999989</v>
      </c>
      <c r="C19" s="49">
        <v>1</v>
      </c>
      <c r="D19" s="49">
        <v>0.99999999999999989</v>
      </c>
      <c r="E19" s="49">
        <v>0.99999999999999978</v>
      </c>
      <c r="F19" s="49">
        <v>0.99999999999999989</v>
      </c>
      <c r="G19" s="49">
        <v>0.99999999999999989</v>
      </c>
      <c r="H19" s="49">
        <v>1</v>
      </c>
      <c r="I19" s="146">
        <v>1</v>
      </c>
      <c r="J19" s="49">
        <v>0.99999999999999978</v>
      </c>
    </row>
    <row r="20" spans="1:10" s="233" customFormat="1" x14ac:dyDescent="0.35">
      <c r="A20" s="233" t="s">
        <v>251</v>
      </c>
    </row>
  </sheetData>
  <mergeCells count="2">
    <mergeCell ref="A1:J1"/>
    <mergeCell ref="A20:XFD20"/>
  </mergeCells>
  <hyperlinks>
    <hyperlink ref="A20" location="TableOfContents!A1" display="Back to Table of Contents" xr:uid="{CC20019A-0B9C-4475-83FB-D20E9FE43265}"/>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J20"/>
  <sheetViews>
    <sheetView workbookViewId="0">
      <selection sqref="A1:J1"/>
    </sheetView>
  </sheetViews>
  <sheetFormatPr defaultColWidth="0" defaultRowHeight="15.5" zeroHeight="1" x14ac:dyDescent="0.35"/>
  <cols>
    <col min="1" max="1" width="29.1796875" style="18" bestFit="1" customWidth="1"/>
    <col min="2" max="9" width="10" style="18" customWidth="1"/>
    <col min="10" max="10" width="10.453125" style="18" customWidth="1"/>
    <col min="11" max="16384" width="9.1796875" style="18" hidden="1"/>
  </cols>
  <sheetData>
    <row r="1" spans="1:10" ht="15" customHeight="1" x14ac:dyDescent="0.35">
      <c r="A1" s="231" t="str">
        <f>n_t012h</f>
        <v>Table N.12 Number of active participant plans (participants not in SIL) by primary disability group at 31 December 2022</v>
      </c>
      <c r="B1" s="231"/>
      <c r="C1" s="231"/>
      <c r="D1" s="231"/>
      <c r="E1" s="231"/>
      <c r="F1" s="231"/>
      <c r="G1" s="231"/>
      <c r="H1" s="231"/>
      <c r="I1" s="231"/>
      <c r="J1" s="231"/>
    </row>
    <row r="2" spans="1:10" ht="16" thickBot="1" x14ac:dyDescent="0.4">
      <c r="A2" s="130" t="s">
        <v>51</v>
      </c>
      <c r="B2" s="36" t="s">
        <v>42</v>
      </c>
      <c r="C2" s="25" t="s">
        <v>43</v>
      </c>
      <c r="D2" s="25" t="s">
        <v>44</v>
      </c>
      <c r="E2" s="25" t="s">
        <v>45</v>
      </c>
      <c r="F2" s="25" t="s">
        <v>46</v>
      </c>
      <c r="G2" s="25" t="s">
        <v>47</v>
      </c>
      <c r="H2" s="25" t="s">
        <v>48</v>
      </c>
      <c r="I2" s="185" t="s">
        <v>49</v>
      </c>
      <c r="J2" s="25" t="s">
        <v>50</v>
      </c>
    </row>
    <row r="3" spans="1:10" x14ac:dyDescent="0.35">
      <c r="A3" s="140" t="s">
        <v>360</v>
      </c>
      <c r="B3" s="30">
        <v>57518</v>
      </c>
      <c r="C3" s="136">
        <v>48993</v>
      </c>
      <c r="D3" s="136">
        <v>43603</v>
      </c>
      <c r="E3" s="136">
        <v>17782</v>
      </c>
      <c r="F3" s="136">
        <v>19518</v>
      </c>
      <c r="G3" s="136">
        <v>4038</v>
      </c>
      <c r="H3" s="136">
        <v>3319</v>
      </c>
      <c r="I3" s="186">
        <v>1177</v>
      </c>
      <c r="J3" s="187">
        <v>195969</v>
      </c>
    </row>
    <row r="4" spans="1:10" x14ac:dyDescent="0.35">
      <c r="A4" s="142" t="s">
        <v>361</v>
      </c>
      <c r="B4" s="30">
        <v>26243</v>
      </c>
      <c r="C4" s="136">
        <v>23169</v>
      </c>
      <c r="D4" s="136">
        <v>15590</v>
      </c>
      <c r="E4" s="136">
        <v>7709</v>
      </c>
      <c r="F4" s="136">
        <v>7013</v>
      </c>
      <c r="G4" s="136">
        <v>2491</v>
      </c>
      <c r="H4" s="136">
        <v>1267</v>
      </c>
      <c r="I4" s="186">
        <v>901</v>
      </c>
      <c r="J4" s="187">
        <v>84398</v>
      </c>
    </row>
    <row r="5" spans="1:10" x14ac:dyDescent="0.35">
      <c r="A5" s="142" t="s">
        <v>362</v>
      </c>
      <c r="B5" s="30">
        <v>15988</v>
      </c>
      <c r="C5" s="136">
        <v>18715</v>
      </c>
      <c r="D5" s="136">
        <v>10759</v>
      </c>
      <c r="E5" s="136">
        <v>4897</v>
      </c>
      <c r="F5" s="136">
        <v>3355</v>
      </c>
      <c r="G5" s="136">
        <v>976</v>
      </c>
      <c r="H5" s="136">
        <v>1046</v>
      </c>
      <c r="I5" s="186">
        <v>472</v>
      </c>
      <c r="J5" s="187">
        <v>56213</v>
      </c>
    </row>
    <row r="6" spans="1:10" x14ac:dyDescent="0.35">
      <c r="A6" s="142" t="s">
        <v>363</v>
      </c>
      <c r="B6" s="30">
        <v>15275</v>
      </c>
      <c r="C6" s="136">
        <v>19561</v>
      </c>
      <c r="D6" s="136">
        <v>12703</v>
      </c>
      <c r="E6" s="136">
        <v>2687</v>
      </c>
      <c r="F6" s="136">
        <v>3926</v>
      </c>
      <c r="G6" s="136">
        <v>1032</v>
      </c>
      <c r="H6" s="136">
        <v>894</v>
      </c>
      <c r="I6" s="186">
        <v>731</v>
      </c>
      <c r="J6" s="187">
        <v>56811</v>
      </c>
    </row>
    <row r="7" spans="1:10" x14ac:dyDescent="0.35">
      <c r="A7" s="142" t="s">
        <v>364</v>
      </c>
      <c r="B7" s="30">
        <v>7975</v>
      </c>
      <c r="C7" s="136">
        <v>6521</v>
      </c>
      <c r="D7" s="136">
        <v>5968</v>
      </c>
      <c r="E7" s="136">
        <v>2110</v>
      </c>
      <c r="F7" s="136">
        <v>1890</v>
      </c>
      <c r="G7" s="136">
        <v>476</v>
      </c>
      <c r="H7" s="136">
        <v>442</v>
      </c>
      <c r="I7" s="186">
        <v>221</v>
      </c>
      <c r="J7" s="187">
        <v>25603</v>
      </c>
    </row>
    <row r="8" spans="1:10" x14ac:dyDescent="0.35">
      <c r="A8" s="142" t="s">
        <v>365</v>
      </c>
      <c r="B8" s="30">
        <v>6339</v>
      </c>
      <c r="C8" s="136">
        <v>5047</v>
      </c>
      <c r="D8" s="136">
        <v>4217</v>
      </c>
      <c r="E8" s="136">
        <v>1998</v>
      </c>
      <c r="F8" s="136">
        <v>1547</v>
      </c>
      <c r="G8" s="136">
        <v>426</v>
      </c>
      <c r="H8" s="136">
        <v>354</v>
      </c>
      <c r="I8" s="186">
        <v>185</v>
      </c>
      <c r="J8" s="187">
        <v>20116</v>
      </c>
    </row>
    <row r="9" spans="1:10" x14ac:dyDescent="0.35">
      <c r="A9" s="142" t="s">
        <v>366</v>
      </c>
      <c r="B9" s="30">
        <v>5662</v>
      </c>
      <c r="C9" s="136">
        <v>4358</v>
      </c>
      <c r="D9" s="136">
        <v>4670</v>
      </c>
      <c r="E9" s="136">
        <v>1791</v>
      </c>
      <c r="F9" s="136">
        <v>1744</v>
      </c>
      <c r="G9" s="136">
        <v>375</v>
      </c>
      <c r="H9" s="136">
        <v>530</v>
      </c>
      <c r="I9" s="186">
        <v>218</v>
      </c>
      <c r="J9" s="187">
        <v>19351</v>
      </c>
    </row>
    <row r="10" spans="1:10" x14ac:dyDescent="0.35">
      <c r="A10" s="142" t="s">
        <v>367</v>
      </c>
      <c r="B10" s="30">
        <v>4789</v>
      </c>
      <c r="C10" s="136">
        <v>3529</v>
      </c>
      <c r="D10" s="136">
        <v>3235</v>
      </c>
      <c r="E10" s="136">
        <v>1541</v>
      </c>
      <c r="F10" s="136">
        <v>1069</v>
      </c>
      <c r="G10" s="136">
        <v>360</v>
      </c>
      <c r="H10" s="136">
        <v>253</v>
      </c>
      <c r="I10" s="186">
        <v>137</v>
      </c>
      <c r="J10" s="187">
        <v>14913</v>
      </c>
    </row>
    <row r="11" spans="1:10" x14ac:dyDescent="0.35">
      <c r="A11" s="142" t="s">
        <v>368</v>
      </c>
      <c r="B11" s="30">
        <v>4115</v>
      </c>
      <c r="C11" s="136">
        <v>4003</v>
      </c>
      <c r="D11" s="136">
        <v>3345</v>
      </c>
      <c r="E11" s="136">
        <v>1245</v>
      </c>
      <c r="F11" s="136">
        <v>1464</v>
      </c>
      <c r="G11" s="136">
        <v>373</v>
      </c>
      <c r="H11" s="136">
        <v>188</v>
      </c>
      <c r="I11" s="186">
        <v>227</v>
      </c>
      <c r="J11" s="187">
        <v>14961</v>
      </c>
    </row>
    <row r="12" spans="1:10" x14ac:dyDescent="0.35">
      <c r="A12" s="142" t="s">
        <v>369</v>
      </c>
      <c r="B12" s="30">
        <v>4820</v>
      </c>
      <c r="C12" s="136">
        <v>2507</v>
      </c>
      <c r="D12" s="136">
        <v>2515</v>
      </c>
      <c r="E12" s="136">
        <v>1254</v>
      </c>
      <c r="F12" s="136">
        <v>1684</v>
      </c>
      <c r="G12" s="136">
        <v>235</v>
      </c>
      <c r="H12" s="136">
        <v>156</v>
      </c>
      <c r="I12" s="186">
        <v>139</v>
      </c>
      <c r="J12" s="187">
        <v>13311</v>
      </c>
    </row>
    <row r="13" spans="1:10" x14ac:dyDescent="0.35">
      <c r="A13" s="142" t="s">
        <v>370</v>
      </c>
      <c r="B13" s="30">
        <v>3094</v>
      </c>
      <c r="C13" s="136">
        <v>2852</v>
      </c>
      <c r="D13" s="136">
        <v>1760</v>
      </c>
      <c r="E13" s="136">
        <v>834</v>
      </c>
      <c r="F13" s="136">
        <v>795</v>
      </c>
      <c r="G13" s="136">
        <v>193</v>
      </c>
      <c r="H13" s="136">
        <v>180</v>
      </c>
      <c r="I13" s="186">
        <v>67</v>
      </c>
      <c r="J13" s="187">
        <v>9775</v>
      </c>
    </row>
    <row r="14" spans="1:10" x14ac:dyDescent="0.35">
      <c r="A14" s="142" t="s">
        <v>371</v>
      </c>
      <c r="B14" s="30">
        <v>2644</v>
      </c>
      <c r="C14" s="136">
        <v>2959</v>
      </c>
      <c r="D14" s="136">
        <v>1609</v>
      </c>
      <c r="E14" s="136">
        <v>910</v>
      </c>
      <c r="F14" s="136">
        <v>880</v>
      </c>
      <c r="G14" s="136">
        <v>344</v>
      </c>
      <c r="H14" s="136">
        <v>214</v>
      </c>
      <c r="I14" s="186">
        <v>24</v>
      </c>
      <c r="J14" s="187">
        <v>9584</v>
      </c>
    </row>
    <row r="15" spans="1:10" x14ac:dyDescent="0.35">
      <c r="A15" s="142" t="s">
        <v>372</v>
      </c>
      <c r="B15" s="30">
        <v>2745</v>
      </c>
      <c r="C15" s="136">
        <v>1795</v>
      </c>
      <c r="D15" s="136">
        <v>1716</v>
      </c>
      <c r="E15" s="136">
        <v>612</v>
      </c>
      <c r="F15" s="136">
        <v>587</v>
      </c>
      <c r="G15" s="136">
        <v>151</v>
      </c>
      <c r="H15" s="136">
        <v>129</v>
      </c>
      <c r="I15" s="186">
        <v>138</v>
      </c>
      <c r="J15" s="187">
        <v>7875</v>
      </c>
    </row>
    <row r="16" spans="1:10" x14ac:dyDescent="0.35">
      <c r="A16" s="142" t="s">
        <v>373</v>
      </c>
      <c r="B16" s="30">
        <v>1750</v>
      </c>
      <c r="C16" s="136">
        <v>937</v>
      </c>
      <c r="D16" s="136">
        <v>1469</v>
      </c>
      <c r="E16" s="136">
        <v>614</v>
      </c>
      <c r="F16" s="136">
        <v>436</v>
      </c>
      <c r="G16" s="136">
        <v>120</v>
      </c>
      <c r="H16" s="136">
        <v>74</v>
      </c>
      <c r="I16" s="186">
        <v>70</v>
      </c>
      <c r="J16" s="187">
        <v>5471</v>
      </c>
    </row>
    <row r="17" spans="1:10" x14ac:dyDescent="0.35">
      <c r="A17" s="142" t="s">
        <v>356</v>
      </c>
      <c r="B17" s="30">
        <v>2160</v>
      </c>
      <c r="C17" s="136">
        <v>1560</v>
      </c>
      <c r="D17" s="136">
        <v>1587</v>
      </c>
      <c r="E17" s="136">
        <v>756</v>
      </c>
      <c r="F17" s="136">
        <v>522</v>
      </c>
      <c r="G17" s="136">
        <v>197</v>
      </c>
      <c r="H17" s="136">
        <v>119</v>
      </c>
      <c r="I17" s="186">
        <v>127</v>
      </c>
      <c r="J17" s="187">
        <v>7028</v>
      </c>
    </row>
    <row r="18" spans="1:10" ht="16" thickBot="1" x14ac:dyDescent="0.4">
      <c r="A18" s="143" t="s">
        <v>374</v>
      </c>
      <c r="B18" s="30">
        <v>818</v>
      </c>
      <c r="C18" s="136">
        <v>467</v>
      </c>
      <c r="D18" s="136">
        <v>238</v>
      </c>
      <c r="E18" s="136">
        <v>111</v>
      </c>
      <c r="F18" s="136">
        <v>375</v>
      </c>
      <c r="G18" s="136">
        <v>41</v>
      </c>
      <c r="H18" s="136">
        <v>72</v>
      </c>
      <c r="I18" s="186">
        <v>29</v>
      </c>
      <c r="J18" s="187">
        <v>2151</v>
      </c>
    </row>
    <row r="19" spans="1:10" x14ac:dyDescent="0.35">
      <c r="A19" s="159" t="s">
        <v>257</v>
      </c>
      <c r="B19" s="34">
        <v>161935</v>
      </c>
      <c r="C19" s="138">
        <v>146973</v>
      </c>
      <c r="D19" s="138">
        <v>114984</v>
      </c>
      <c r="E19" s="138">
        <v>46851</v>
      </c>
      <c r="F19" s="138">
        <v>46805</v>
      </c>
      <c r="G19" s="138">
        <v>11828</v>
      </c>
      <c r="H19" s="138">
        <v>9237</v>
      </c>
      <c r="I19" s="194">
        <v>4863</v>
      </c>
      <c r="J19" s="138">
        <v>543530</v>
      </c>
    </row>
    <row r="20" spans="1:10" s="233" customFormat="1" ht="15" customHeight="1" x14ac:dyDescent="0.35">
      <c r="A20" s="233" t="s">
        <v>251</v>
      </c>
    </row>
  </sheetData>
  <mergeCells count="2">
    <mergeCell ref="A1:J1"/>
    <mergeCell ref="A20:XFD20"/>
  </mergeCells>
  <hyperlinks>
    <hyperlink ref="A20" location="TableOfContents!A1" display="Back to Table of Contents" xr:uid="{C4C926CC-21B7-4DE0-9546-785401353AD4}"/>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J20"/>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ht="30" customHeight="1" x14ac:dyDescent="0.35">
      <c r="A1" s="231" t="str">
        <f>n_t013h</f>
        <v>Table N.13 Proportion of active participant plans (participants not in SIL) by primary disability group at 31 December 2022</v>
      </c>
      <c r="B1" s="231"/>
      <c r="C1" s="231"/>
      <c r="D1" s="231"/>
      <c r="E1" s="231"/>
      <c r="F1" s="231"/>
      <c r="G1" s="231"/>
      <c r="H1" s="231"/>
      <c r="I1" s="231"/>
      <c r="J1" s="231"/>
    </row>
    <row r="2" spans="1:10" ht="16" thickBot="1" x14ac:dyDescent="0.4">
      <c r="A2" s="130" t="s">
        <v>51</v>
      </c>
      <c r="B2" s="36" t="s">
        <v>42</v>
      </c>
      <c r="C2" s="25" t="s">
        <v>43</v>
      </c>
      <c r="D2" s="25" t="s">
        <v>44</v>
      </c>
      <c r="E2" s="25" t="s">
        <v>45</v>
      </c>
      <c r="F2" s="25" t="s">
        <v>46</v>
      </c>
      <c r="G2" s="25" t="s">
        <v>47</v>
      </c>
      <c r="H2" s="25" t="s">
        <v>48</v>
      </c>
      <c r="I2" s="185" t="s">
        <v>49</v>
      </c>
      <c r="J2" s="25" t="s">
        <v>50</v>
      </c>
    </row>
    <row r="3" spans="1:10" x14ac:dyDescent="0.35">
      <c r="A3" s="140" t="s">
        <v>360</v>
      </c>
      <c r="B3" s="141">
        <v>0.35519189798375894</v>
      </c>
      <c r="C3" s="51">
        <v>0.33334694127492803</v>
      </c>
      <c r="D3" s="51">
        <v>0.3792092812913101</v>
      </c>
      <c r="E3" s="51">
        <v>0.37954365968709314</v>
      </c>
      <c r="F3" s="51">
        <v>0.41700673005020833</v>
      </c>
      <c r="G3" s="51">
        <v>0.34139330402434898</v>
      </c>
      <c r="H3" s="51">
        <v>0.35931579517159251</v>
      </c>
      <c r="I3" s="52">
        <v>0.24203166769483858</v>
      </c>
      <c r="J3" s="53">
        <v>0.36054863576987473</v>
      </c>
    </row>
    <row r="4" spans="1:10" x14ac:dyDescent="0.35">
      <c r="A4" s="142" t="s">
        <v>361</v>
      </c>
      <c r="B4" s="141">
        <v>0.1620588507734585</v>
      </c>
      <c r="C4" s="51">
        <v>0.15764119940397217</v>
      </c>
      <c r="D4" s="51">
        <v>0.13558408126348015</v>
      </c>
      <c r="E4" s="51">
        <v>0.1645429126379373</v>
      </c>
      <c r="F4" s="51">
        <v>0.14983441939963679</v>
      </c>
      <c r="G4" s="51">
        <v>0.21060196144741292</v>
      </c>
      <c r="H4" s="51">
        <v>0.13716574645447657</v>
      </c>
      <c r="I4" s="52">
        <v>0.18527657824388238</v>
      </c>
      <c r="J4" s="53">
        <v>0.15527753757842253</v>
      </c>
    </row>
    <row r="5" spans="1:10" x14ac:dyDescent="0.35">
      <c r="A5" s="142" t="s">
        <v>362</v>
      </c>
      <c r="B5" s="141">
        <v>9.8730972303702105E-2</v>
      </c>
      <c r="C5" s="51">
        <v>0.12733631347254257</v>
      </c>
      <c r="D5" s="51">
        <v>9.3569540109928337E-2</v>
      </c>
      <c r="E5" s="51">
        <v>0.10452284903203773</v>
      </c>
      <c r="F5" s="51">
        <v>7.1680376028202111E-2</v>
      </c>
      <c r="G5" s="51">
        <v>8.2516063577950632E-2</v>
      </c>
      <c r="H5" s="51">
        <v>0.11324022951174624</v>
      </c>
      <c r="I5" s="52">
        <v>9.7059428336417855E-2</v>
      </c>
      <c r="J5" s="53">
        <v>0.1034220742185344</v>
      </c>
    </row>
    <row r="6" spans="1:10" x14ac:dyDescent="0.35">
      <c r="A6" s="142" t="s">
        <v>363</v>
      </c>
      <c r="B6" s="141">
        <v>9.432797109951524E-2</v>
      </c>
      <c r="C6" s="51">
        <v>0.1330924727671069</v>
      </c>
      <c r="D6" s="51">
        <v>0.11047624017254574</v>
      </c>
      <c r="E6" s="51">
        <v>5.735203090649079E-2</v>
      </c>
      <c r="F6" s="51">
        <v>8.3879927358188222E-2</v>
      </c>
      <c r="G6" s="51">
        <v>8.725059181602976E-2</v>
      </c>
      <c r="H6" s="51">
        <v>9.6784670347515422E-2</v>
      </c>
      <c r="I6" s="52">
        <v>0.15031873329220646</v>
      </c>
      <c r="J6" s="53">
        <v>0.10452228947804169</v>
      </c>
    </row>
    <row r="7" spans="1:10" x14ac:dyDescent="0.35">
      <c r="A7" s="142" t="s">
        <v>364</v>
      </c>
      <c r="B7" s="141">
        <v>4.9248155123969496E-2</v>
      </c>
      <c r="C7" s="51">
        <v>4.43686935695672E-2</v>
      </c>
      <c r="D7" s="51">
        <v>5.1902873443261673E-2</v>
      </c>
      <c r="E7" s="51">
        <v>4.5036391966019933E-2</v>
      </c>
      <c r="F7" s="51">
        <v>4.0380301249866468E-2</v>
      </c>
      <c r="G7" s="51">
        <v>4.024349002367264E-2</v>
      </c>
      <c r="H7" s="51">
        <v>4.785103388546065E-2</v>
      </c>
      <c r="I7" s="52">
        <v>4.5445198437178695E-2</v>
      </c>
      <c r="J7" s="53">
        <v>4.7105035600610821E-2</v>
      </c>
    </row>
    <row r="8" spans="1:10" x14ac:dyDescent="0.35">
      <c r="A8" s="142" t="s">
        <v>365</v>
      </c>
      <c r="B8" s="141">
        <v>3.9145336091641711E-2</v>
      </c>
      <c r="C8" s="51">
        <v>3.4339640614262486E-2</v>
      </c>
      <c r="D8" s="51">
        <v>3.6674667779865028E-2</v>
      </c>
      <c r="E8" s="51">
        <v>4.2645834667349683E-2</v>
      </c>
      <c r="F8" s="51">
        <v>3.3052024356372181E-2</v>
      </c>
      <c r="G8" s="51">
        <v>3.6016232668244844E-2</v>
      </c>
      <c r="H8" s="51">
        <v>3.8324131211432286E-2</v>
      </c>
      <c r="I8" s="52">
        <v>3.8042360682706146E-2</v>
      </c>
      <c r="J8" s="53">
        <v>3.7009916655934352E-2</v>
      </c>
    </row>
    <row r="9" spans="1:10" x14ac:dyDescent="0.35">
      <c r="A9" s="142" t="s">
        <v>366</v>
      </c>
      <c r="B9" s="141">
        <v>3.4964646308704113E-2</v>
      </c>
      <c r="C9" s="51">
        <v>2.9651704734883277E-2</v>
      </c>
      <c r="D9" s="51">
        <v>4.061434634383914E-2</v>
      </c>
      <c r="E9" s="51">
        <v>3.8227572517128772E-2</v>
      </c>
      <c r="F9" s="51">
        <v>3.7260976391411176E-2</v>
      </c>
      <c r="G9" s="51">
        <v>3.1704430165708487E-2</v>
      </c>
      <c r="H9" s="51">
        <v>5.7377936559489008E-2</v>
      </c>
      <c r="I9" s="52">
        <v>4.4828295290972653E-2</v>
      </c>
      <c r="J9" s="53">
        <v>3.5602450646698432E-2</v>
      </c>
    </row>
    <row r="10" spans="1:10" x14ac:dyDescent="0.35">
      <c r="A10" s="142" t="s">
        <v>367</v>
      </c>
      <c r="B10" s="141">
        <v>2.9573594343409393E-2</v>
      </c>
      <c r="C10" s="51">
        <v>2.4011212943874045E-2</v>
      </c>
      <c r="D10" s="51">
        <v>2.8134349126835038E-2</v>
      </c>
      <c r="E10" s="51">
        <v>3.2891507118311243E-2</v>
      </c>
      <c r="F10" s="51">
        <v>2.2839440230744579E-2</v>
      </c>
      <c r="G10" s="51">
        <v>3.0436252959080149E-2</v>
      </c>
      <c r="H10" s="51">
        <v>2.7389845187831548E-2</v>
      </c>
      <c r="I10" s="52">
        <v>2.8171910343409417E-2</v>
      </c>
      <c r="J10" s="53">
        <v>2.7437307968281418E-2</v>
      </c>
    </row>
    <row r="11" spans="1:10" x14ac:dyDescent="0.35">
      <c r="A11" s="142" t="s">
        <v>368</v>
      </c>
      <c r="B11" s="141">
        <v>2.5411430512242567E-2</v>
      </c>
      <c r="C11" s="51">
        <v>2.7236295101821423E-2</v>
      </c>
      <c r="D11" s="51">
        <v>2.9091003965769149E-2</v>
      </c>
      <c r="E11" s="51">
        <v>2.6573605686111289E-2</v>
      </c>
      <c r="F11" s="51">
        <v>3.1278709539579105E-2</v>
      </c>
      <c r="G11" s="51">
        <v>3.1535339871491375E-2</v>
      </c>
      <c r="H11" s="51">
        <v>2.0352928439969688E-2</v>
      </c>
      <c r="I11" s="52">
        <v>4.6679004729590787E-2</v>
      </c>
      <c r="J11" s="53">
        <v>2.7525619561017792E-2</v>
      </c>
    </row>
    <row r="12" spans="1:10" x14ac:dyDescent="0.35">
      <c r="A12" s="142" t="s">
        <v>369</v>
      </c>
      <c r="B12" s="141">
        <v>2.976502917837404E-2</v>
      </c>
      <c r="C12" s="51">
        <v>1.7057554788974846E-2</v>
      </c>
      <c r="D12" s="51">
        <v>2.1872608362902664E-2</v>
      </c>
      <c r="E12" s="51">
        <v>2.676570404046872E-2</v>
      </c>
      <c r="F12" s="51">
        <v>3.5979062066018586E-2</v>
      </c>
      <c r="G12" s="51">
        <v>1.9868109570510651E-2</v>
      </c>
      <c r="H12" s="51">
        <v>1.6888600194868465E-2</v>
      </c>
      <c r="I12" s="52">
        <v>2.8583179107546781E-2</v>
      </c>
      <c r="J12" s="53">
        <v>2.4489908560705022E-2</v>
      </c>
    </row>
    <row r="13" spans="1:10" x14ac:dyDescent="0.35">
      <c r="A13" s="142" t="s">
        <v>370</v>
      </c>
      <c r="B13" s="141">
        <v>1.9106431592923086E-2</v>
      </c>
      <c r="C13" s="51">
        <v>1.9404924714063129E-2</v>
      </c>
      <c r="D13" s="51">
        <v>1.5306477422945801E-2</v>
      </c>
      <c r="E13" s="51">
        <v>1.7801114170455275E-2</v>
      </c>
      <c r="F13" s="51">
        <v>1.698536481145177E-2</v>
      </c>
      <c r="G13" s="51">
        <v>1.6317213391951302E-2</v>
      </c>
      <c r="H13" s="51">
        <v>1.948684637869438E-2</v>
      </c>
      <c r="I13" s="52">
        <v>1.3777503598601686E-2</v>
      </c>
      <c r="J13" s="53">
        <v>1.798428789579232E-2</v>
      </c>
    </row>
    <row r="14" spans="1:10" x14ac:dyDescent="0.35">
      <c r="A14" s="142" t="s">
        <v>371</v>
      </c>
      <c r="B14" s="141">
        <v>1.6327538827307253E-2</v>
      </c>
      <c r="C14" s="51">
        <v>2.0132949589380361E-2</v>
      </c>
      <c r="D14" s="51">
        <v>1.3993251234954429E-2</v>
      </c>
      <c r="E14" s="51">
        <v>1.9423278051695803E-2</v>
      </c>
      <c r="F14" s="51">
        <v>1.8801410105757931E-2</v>
      </c>
      <c r="G14" s="51">
        <v>2.9083530605343254E-2</v>
      </c>
      <c r="H14" s="51">
        <v>2.316769513911443E-2</v>
      </c>
      <c r="I14" s="52">
        <v>4.9352251696483653E-3</v>
      </c>
      <c r="J14" s="53">
        <v>1.7632881349695508E-2</v>
      </c>
    </row>
    <row r="15" spans="1:10" x14ac:dyDescent="0.35">
      <c r="A15" s="142" t="s">
        <v>372</v>
      </c>
      <c r="B15" s="141">
        <v>1.6951245870256586E-2</v>
      </c>
      <c r="C15" s="51">
        <v>1.221312758125642E-2</v>
      </c>
      <c r="D15" s="51">
        <v>1.4923815487372157E-2</v>
      </c>
      <c r="E15" s="51">
        <v>1.3062688096305309E-2</v>
      </c>
      <c r="F15" s="51">
        <v>1.2541395150090803E-2</v>
      </c>
      <c r="G15" s="51">
        <v>1.2766317213391951E-2</v>
      </c>
      <c r="H15" s="51">
        <v>1.3965573238064306E-2</v>
      </c>
      <c r="I15" s="52">
        <v>2.8377544725478099E-2</v>
      </c>
      <c r="J15" s="53">
        <v>1.4488620683310948E-2</v>
      </c>
    </row>
    <row r="16" spans="1:10" x14ac:dyDescent="0.35">
      <c r="A16" s="142" t="s">
        <v>373</v>
      </c>
      <c r="B16" s="141">
        <v>1.0806805199617131E-2</v>
      </c>
      <c r="C16" s="51">
        <v>6.3753206371238253E-3</v>
      </c>
      <c r="D16" s="51">
        <v>1.2775690530856467E-2</v>
      </c>
      <c r="E16" s="51">
        <v>1.3105376619495849E-2</v>
      </c>
      <c r="F16" s="51">
        <v>9.3152440978527939E-3</v>
      </c>
      <c r="G16" s="51">
        <v>1.0145417653026716E-2</v>
      </c>
      <c r="H16" s="51">
        <v>8.0112590667965784E-3</v>
      </c>
      <c r="I16" s="52">
        <v>1.4394406744807731E-2</v>
      </c>
      <c r="J16" s="53">
        <v>1.0065681747097677E-2</v>
      </c>
    </row>
    <row r="17" spans="1:10" x14ac:dyDescent="0.35">
      <c r="A17" s="142" t="s">
        <v>356</v>
      </c>
      <c r="B17" s="141">
        <v>1.3338685274956E-2</v>
      </c>
      <c r="C17" s="51">
        <v>1.0614194443877447E-2</v>
      </c>
      <c r="D17" s="51">
        <v>1.3801920267167606E-2</v>
      </c>
      <c r="E17" s="51">
        <v>1.6136261766024205E-2</v>
      </c>
      <c r="F17" s="51">
        <v>1.11526546309155E-2</v>
      </c>
      <c r="G17" s="51">
        <v>1.6655393980385527E-2</v>
      </c>
      <c r="H17" s="51">
        <v>1.2882970661470174E-2</v>
      </c>
      <c r="I17" s="52">
        <v>2.6115566522722598E-2</v>
      </c>
      <c r="J17" s="53">
        <v>1.2930289036483727E-2</v>
      </c>
    </row>
    <row r="18" spans="1:10" ht="16" thickBot="1" x14ac:dyDescent="0.4">
      <c r="A18" s="143" t="s">
        <v>374</v>
      </c>
      <c r="B18" s="141">
        <v>5.0514095161638926E-3</v>
      </c>
      <c r="C18" s="51">
        <v>3.1774543623658766E-3</v>
      </c>
      <c r="D18" s="51">
        <v>2.0698531969665346E-3</v>
      </c>
      <c r="E18" s="51">
        <v>2.3692130370749822E-3</v>
      </c>
      <c r="F18" s="51">
        <v>8.0119645337036645E-3</v>
      </c>
      <c r="G18" s="51">
        <v>3.4663510314507946E-3</v>
      </c>
      <c r="H18" s="51">
        <v>7.7947385514777522E-3</v>
      </c>
      <c r="I18" s="52">
        <v>5.963397079991775E-3</v>
      </c>
      <c r="J18" s="53">
        <v>3.9574632494986479E-3</v>
      </c>
    </row>
    <row r="19" spans="1:10" x14ac:dyDescent="0.35">
      <c r="A19" s="159" t="s">
        <v>257</v>
      </c>
      <c r="B19" s="145">
        <v>1</v>
      </c>
      <c r="C19" s="49">
        <v>1.0000000000000002</v>
      </c>
      <c r="D19" s="49">
        <v>1</v>
      </c>
      <c r="E19" s="49">
        <v>1.0000000000000002</v>
      </c>
      <c r="F19" s="49">
        <v>1</v>
      </c>
      <c r="G19" s="49">
        <v>1</v>
      </c>
      <c r="H19" s="49">
        <v>1</v>
      </c>
      <c r="I19" s="146">
        <v>1</v>
      </c>
      <c r="J19" s="49">
        <v>1</v>
      </c>
    </row>
    <row r="20" spans="1:10" s="233" customFormat="1" x14ac:dyDescent="0.35">
      <c r="A20" s="233" t="s">
        <v>251</v>
      </c>
    </row>
  </sheetData>
  <mergeCells count="2">
    <mergeCell ref="A1:J1"/>
    <mergeCell ref="A20:XFD20"/>
  </mergeCells>
  <hyperlinks>
    <hyperlink ref="A20" location="TableOfContents!A1" display="Back to Table of Contents" xr:uid="{ECB7AC28-1D84-4CFA-A526-B37A923E58F5}"/>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J7"/>
  <sheetViews>
    <sheetView workbookViewId="0">
      <selection sqref="A1:J1"/>
    </sheetView>
  </sheetViews>
  <sheetFormatPr defaultColWidth="0" defaultRowHeight="15.5" zeroHeight="1" x14ac:dyDescent="0.35"/>
  <cols>
    <col min="1" max="1" width="13.453125" style="18" bestFit="1" customWidth="1"/>
    <col min="2" max="9" width="10" style="18" customWidth="1"/>
    <col min="10" max="10" width="10.26953125" style="18" customWidth="1"/>
    <col min="11" max="16384" width="9.1796875" style="18" hidden="1"/>
  </cols>
  <sheetData>
    <row r="1" spans="1:10" x14ac:dyDescent="0.35">
      <c r="A1" s="231" t="str">
        <f>n_t014h</f>
        <v>Table N.14 Number of active participant plans by gender at 31 December 2022</v>
      </c>
      <c r="B1" s="231"/>
      <c r="C1" s="231"/>
      <c r="D1" s="231"/>
      <c r="E1" s="231"/>
      <c r="F1" s="231"/>
      <c r="G1" s="231"/>
      <c r="H1" s="231"/>
      <c r="I1" s="231"/>
      <c r="J1" s="231"/>
    </row>
    <row r="2" spans="1:10" ht="16" thickBot="1" x14ac:dyDescent="0.4">
      <c r="A2" s="130" t="s">
        <v>52</v>
      </c>
      <c r="B2" s="36" t="s">
        <v>42</v>
      </c>
      <c r="C2" s="25" t="s">
        <v>43</v>
      </c>
      <c r="D2" s="25" t="s">
        <v>44</v>
      </c>
      <c r="E2" s="25" t="s">
        <v>45</v>
      </c>
      <c r="F2" s="25" t="s">
        <v>46</v>
      </c>
      <c r="G2" s="25" t="s">
        <v>47</v>
      </c>
      <c r="H2" s="25" t="s">
        <v>48</v>
      </c>
      <c r="I2" s="185" t="s">
        <v>49</v>
      </c>
      <c r="J2" s="25" t="s">
        <v>50</v>
      </c>
    </row>
    <row r="3" spans="1:10" x14ac:dyDescent="0.35">
      <c r="A3" s="140" t="s">
        <v>354</v>
      </c>
      <c r="B3" s="30">
        <v>108086</v>
      </c>
      <c r="C3" s="136">
        <v>92223</v>
      </c>
      <c r="D3" s="136">
        <v>73896</v>
      </c>
      <c r="E3" s="136">
        <v>30357</v>
      </c>
      <c r="F3" s="136">
        <v>30802</v>
      </c>
      <c r="G3" s="136">
        <v>7637</v>
      </c>
      <c r="H3" s="136">
        <v>5859</v>
      </c>
      <c r="I3" s="186">
        <v>3505</v>
      </c>
      <c r="J3" s="187">
        <v>352396</v>
      </c>
    </row>
    <row r="4" spans="1:10" x14ac:dyDescent="0.35">
      <c r="A4" s="142" t="s">
        <v>355</v>
      </c>
      <c r="B4" s="30">
        <v>62168</v>
      </c>
      <c r="C4" s="136">
        <v>58852</v>
      </c>
      <c r="D4" s="136">
        <v>45869</v>
      </c>
      <c r="E4" s="136">
        <v>18591</v>
      </c>
      <c r="F4" s="136">
        <v>17928</v>
      </c>
      <c r="G4" s="136">
        <v>4874</v>
      </c>
      <c r="H4" s="136">
        <v>3809</v>
      </c>
      <c r="I4" s="186">
        <v>1839</v>
      </c>
      <c r="J4" s="187">
        <v>213952</v>
      </c>
    </row>
    <row r="5" spans="1:10" ht="16" thickBot="1" x14ac:dyDescent="0.4">
      <c r="A5" s="143" t="s">
        <v>356</v>
      </c>
      <c r="B5" s="30">
        <v>1936</v>
      </c>
      <c r="C5" s="136">
        <v>2123</v>
      </c>
      <c r="D5" s="136">
        <v>1133</v>
      </c>
      <c r="E5" s="136">
        <v>471</v>
      </c>
      <c r="F5" s="136">
        <v>866</v>
      </c>
      <c r="G5" s="136">
        <v>308</v>
      </c>
      <c r="H5" s="136">
        <v>125</v>
      </c>
      <c r="I5" s="186">
        <v>31</v>
      </c>
      <c r="J5" s="187">
        <v>6994</v>
      </c>
    </row>
    <row r="6" spans="1:10" x14ac:dyDescent="0.35">
      <c r="A6" s="159" t="s">
        <v>257</v>
      </c>
      <c r="B6" s="34">
        <v>172190</v>
      </c>
      <c r="C6" s="138">
        <v>153198</v>
      </c>
      <c r="D6" s="138">
        <v>120898</v>
      </c>
      <c r="E6" s="138">
        <v>49419</v>
      </c>
      <c r="F6" s="138">
        <v>49596</v>
      </c>
      <c r="G6" s="138">
        <v>12819</v>
      </c>
      <c r="H6" s="138">
        <v>9793</v>
      </c>
      <c r="I6" s="194">
        <v>5375</v>
      </c>
      <c r="J6" s="138">
        <v>573342</v>
      </c>
    </row>
    <row r="7" spans="1:10" s="233" customFormat="1" x14ac:dyDescent="0.35">
      <c r="A7" s="233" t="s">
        <v>251</v>
      </c>
    </row>
  </sheetData>
  <mergeCells count="2">
    <mergeCell ref="A1:J1"/>
    <mergeCell ref="A7:XFD7"/>
  </mergeCells>
  <hyperlinks>
    <hyperlink ref="A7" location="TableOfContents!A1" display="Back to Table of Contents" xr:uid="{F4BFAC98-C6F1-4AA8-85F7-C562366222C9}"/>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J7"/>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n_t015h</f>
        <v>Table N.15 Proportion of active participant plans by gender at 31 December 2022</v>
      </c>
      <c r="B1" s="231"/>
      <c r="C1" s="231"/>
      <c r="D1" s="231"/>
      <c r="E1" s="231"/>
      <c r="F1" s="231"/>
      <c r="G1" s="231"/>
      <c r="H1" s="231"/>
      <c r="I1" s="231"/>
      <c r="J1" s="231"/>
    </row>
    <row r="2" spans="1:10" ht="16" thickBot="1" x14ac:dyDescent="0.4">
      <c r="A2" s="130" t="s">
        <v>52</v>
      </c>
      <c r="B2" s="36" t="s">
        <v>42</v>
      </c>
      <c r="C2" s="25" t="s">
        <v>43</v>
      </c>
      <c r="D2" s="25" t="s">
        <v>44</v>
      </c>
      <c r="E2" s="25" t="s">
        <v>45</v>
      </c>
      <c r="F2" s="25" t="s">
        <v>46</v>
      </c>
      <c r="G2" s="25" t="s">
        <v>47</v>
      </c>
      <c r="H2" s="25" t="s">
        <v>48</v>
      </c>
      <c r="I2" s="185" t="s">
        <v>49</v>
      </c>
      <c r="J2" s="25" t="s">
        <v>50</v>
      </c>
    </row>
    <row r="3" spans="1:10" x14ac:dyDescent="0.35">
      <c r="A3" s="140" t="s">
        <v>354</v>
      </c>
      <c r="B3" s="188">
        <v>0.62771357221673729</v>
      </c>
      <c r="C3" s="165">
        <v>0.60198566560921163</v>
      </c>
      <c r="D3" s="165">
        <v>0.61122599215867923</v>
      </c>
      <c r="E3" s="165">
        <v>0.61427790930613735</v>
      </c>
      <c r="F3" s="165">
        <v>0.62105814985079444</v>
      </c>
      <c r="G3" s="165">
        <v>0.59575629924331075</v>
      </c>
      <c r="H3" s="165">
        <v>0.59828448892065766</v>
      </c>
      <c r="I3" s="189">
        <v>0.65209302325581397</v>
      </c>
      <c r="J3" s="190">
        <v>0.614634895053912</v>
      </c>
    </row>
    <row r="4" spans="1:10" x14ac:dyDescent="0.35">
      <c r="A4" s="142" t="s">
        <v>355</v>
      </c>
      <c r="B4" s="188">
        <v>0.36104303385794762</v>
      </c>
      <c r="C4" s="165">
        <v>0.3841564511286048</v>
      </c>
      <c r="D4" s="165">
        <v>0.37940247150490497</v>
      </c>
      <c r="E4" s="165">
        <v>0.3761913434104292</v>
      </c>
      <c r="F4" s="165">
        <v>0.36148076457778855</v>
      </c>
      <c r="G4" s="165">
        <v>0.38021686559013962</v>
      </c>
      <c r="H4" s="165">
        <v>0.38895129173899723</v>
      </c>
      <c r="I4" s="189">
        <v>0.34213953488372095</v>
      </c>
      <c r="J4" s="190">
        <v>0.37316645213502586</v>
      </c>
    </row>
    <row r="5" spans="1:10" ht="16" thickBot="1" x14ac:dyDescent="0.4">
      <c r="A5" s="143" t="s">
        <v>356</v>
      </c>
      <c r="B5" s="188">
        <v>1.124339392531506E-2</v>
      </c>
      <c r="C5" s="165">
        <v>1.385788326218358E-2</v>
      </c>
      <c r="D5" s="165">
        <v>9.371536336415822E-3</v>
      </c>
      <c r="E5" s="165">
        <v>9.530747283433498E-3</v>
      </c>
      <c r="F5" s="165">
        <v>1.746108557141705E-2</v>
      </c>
      <c r="G5" s="165">
        <v>2.4026835166549652E-2</v>
      </c>
      <c r="H5" s="165">
        <v>1.2764219340345145E-2</v>
      </c>
      <c r="I5" s="189">
        <v>5.7674418604651166E-3</v>
      </c>
      <c r="J5" s="190">
        <v>1.2198652811062159E-2</v>
      </c>
    </row>
    <row r="6" spans="1:10" x14ac:dyDescent="0.35">
      <c r="A6" s="159" t="s">
        <v>257</v>
      </c>
      <c r="B6" s="191">
        <v>0.99999999999999989</v>
      </c>
      <c r="C6" s="192">
        <v>1</v>
      </c>
      <c r="D6" s="192">
        <v>1</v>
      </c>
      <c r="E6" s="192">
        <v>1</v>
      </c>
      <c r="F6" s="192">
        <v>1</v>
      </c>
      <c r="G6" s="192">
        <v>1</v>
      </c>
      <c r="H6" s="192">
        <v>1</v>
      </c>
      <c r="I6" s="193">
        <v>1</v>
      </c>
      <c r="J6" s="192">
        <v>1</v>
      </c>
    </row>
    <row r="7" spans="1:10" s="233" customFormat="1" x14ac:dyDescent="0.35">
      <c r="A7" s="233" t="s">
        <v>251</v>
      </c>
    </row>
  </sheetData>
  <mergeCells count="2">
    <mergeCell ref="A1:J1"/>
    <mergeCell ref="A7:XFD7"/>
  </mergeCells>
  <hyperlinks>
    <hyperlink ref="A7" location="TableOfContents!A1" display="Back to Table of Contents" xr:uid="{BF4BD44B-5889-4DBB-BAAF-77F5F8ED7BB7}"/>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7"/>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n_t016h</f>
        <v>Table N.16 Number of active participant plans (participants in SIL) by gender at 31 December 2022</v>
      </c>
      <c r="B1" s="231"/>
      <c r="C1" s="231"/>
      <c r="D1" s="231"/>
      <c r="E1" s="231"/>
      <c r="F1" s="231"/>
      <c r="G1" s="231"/>
      <c r="H1" s="231"/>
      <c r="I1" s="231"/>
      <c r="J1" s="231"/>
    </row>
    <row r="2" spans="1:10" ht="16" thickBot="1" x14ac:dyDescent="0.4">
      <c r="A2" s="130" t="s">
        <v>52</v>
      </c>
      <c r="B2" s="36" t="s">
        <v>42</v>
      </c>
      <c r="C2" s="25" t="s">
        <v>43</v>
      </c>
      <c r="D2" s="25" t="s">
        <v>44</v>
      </c>
      <c r="E2" s="25" t="s">
        <v>45</v>
      </c>
      <c r="F2" s="25" t="s">
        <v>46</v>
      </c>
      <c r="G2" s="25" t="s">
        <v>47</v>
      </c>
      <c r="H2" s="25" t="s">
        <v>48</v>
      </c>
      <c r="I2" s="185" t="s">
        <v>49</v>
      </c>
      <c r="J2" s="25" t="s">
        <v>50</v>
      </c>
    </row>
    <row r="3" spans="1:10" x14ac:dyDescent="0.35">
      <c r="A3" s="140" t="s">
        <v>354</v>
      </c>
      <c r="B3" s="30">
        <v>6163</v>
      </c>
      <c r="C3" s="136">
        <v>3685</v>
      </c>
      <c r="D3" s="136">
        <v>3500</v>
      </c>
      <c r="E3" s="136">
        <v>1558</v>
      </c>
      <c r="F3" s="136">
        <v>1540</v>
      </c>
      <c r="G3" s="136">
        <v>561</v>
      </c>
      <c r="H3" s="136">
        <v>340</v>
      </c>
      <c r="I3" s="186">
        <v>308</v>
      </c>
      <c r="J3" s="187">
        <v>17655</v>
      </c>
    </row>
    <row r="4" spans="1:10" x14ac:dyDescent="0.35">
      <c r="A4" s="142" t="s">
        <v>355</v>
      </c>
      <c r="B4" s="30">
        <v>4056</v>
      </c>
      <c r="C4" s="136">
        <v>2521</v>
      </c>
      <c r="D4" s="136">
        <v>2402</v>
      </c>
      <c r="E4" s="136">
        <v>1003</v>
      </c>
      <c r="F4" s="136">
        <v>1110</v>
      </c>
      <c r="G4" s="136">
        <v>404</v>
      </c>
      <c r="H4" s="136">
        <v>213</v>
      </c>
      <c r="I4" s="186">
        <v>203</v>
      </c>
      <c r="J4" s="187">
        <v>11912</v>
      </c>
    </row>
    <row r="5" spans="1:10" ht="16" thickBot="1" x14ac:dyDescent="0.4">
      <c r="A5" s="143" t="s">
        <v>356</v>
      </c>
      <c r="B5" s="30">
        <v>36</v>
      </c>
      <c r="C5" s="136">
        <v>19</v>
      </c>
      <c r="D5" s="136">
        <v>12</v>
      </c>
      <c r="E5" s="136" t="s">
        <v>358</v>
      </c>
      <c r="F5" s="136">
        <v>141</v>
      </c>
      <c r="G5" s="136">
        <v>26</v>
      </c>
      <c r="H5" s="136" t="s">
        <v>358</v>
      </c>
      <c r="I5" s="186" t="s">
        <v>358</v>
      </c>
      <c r="J5" s="187">
        <v>245</v>
      </c>
    </row>
    <row r="6" spans="1:10" x14ac:dyDescent="0.35">
      <c r="A6" s="159" t="s">
        <v>257</v>
      </c>
      <c r="B6" s="34">
        <v>10255</v>
      </c>
      <c r="C6" s="138">
        <v>6225</v>
      </c>
      <c r="D6" s="138">
        <v>5914</v>
      </c>
      <c r="E6" s="138">
        <v>2568</v>
      </c>
      <c r="F6" s="138">
        <v>2791</v>
      </c>
      <c r="G6" s="138">
        <v>991</v>
      </c>
      <c r="H6" s="138">
        <v>556</v>
      </c>
      <c r="I6" s="194">
        <v>512</v>
      </c>
      <c r="J6" s="138">
        <v>29812</v>
      </c>
    </row>
    <row r="7" spans="1:10" s="233" customFormat="1" x14ac:dyDescent="0.35">
      <c r="A7" s="233" t="s">
        <v>251</v>
      </c>
    </row>
  </sheetData>
  <mergeCells count="2">
    <mergeCell ref="A1:J1"/>
    <mergeCell ref="A7:XFD7"/>
  </mergeCells>
  <hyperlinks>
    <hyperlink ref="A7" location="TableOfContents!A1" display="Back to Table of Contents" xr:uid="{6882BFD4-E456-469A-80E0-56D3449BDEA0}"/>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7"/>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0" style="18" hidden="1"/>
  </cols>
  <sheetData>
    <row r="1" spans="1:10" x14ac:dyDescent="0.35">
      <c r="A1" s="231" t="str">
        <f>n_t017h</f>
        <v>Table N.17 Proportion of active participant plans (participants in SIL) by gender at 31 December 2022</v>
      </c>
      <c r="B1" s="231"/>
      <c r="C1" s="231"/>
      <c r="D1" s="231"/>
      <c r="E1" s="231"/>
      <c r="F1" s="231"/>
      <c r="G1" s="231"/>
      <c r="H1" s="231"/>
      <c r="I1" s="231"/>
      <c r="J1" s="231"/>
    </row>
    <row r="2" spans="1:10" ht="16" thickBot="1" x14ac:dyDescent="0.4">
      <c r="A2" s="130" t="s">
        <v>52</v>
      </c>
      <c r="B2" s="36" t="s">
        <v>42</v>
      </c>
      <c r="C2" s="25" t="s">
        <v>43</v>
      </c>
      <c r="D2" s="25" t="s">
        <v>44</v>
      </c>
      <c r="E2" s="25" t="s">
        <v>45</v>
      </c>
      <c r="F2" s="25" t="s">
        <v>46</v>
      </c>
      <c r="G2" s="25" t="s">
        <v>47</v>
      </c>
      <c r="H2" s="25" t="s">
        <v>48</v>
      </c>
      <c r="I2" s="185" t="s">
        <v>49</v>
      </c>
      <c r="J2" s="25" t="s">
        <v>50</v>
      </c>
    </row>
    <row r="3" spans="1:10" x14ac:dyDescent="0.35">
      <c r="A3" s="140" t="s">
        <v>354</v>
      </c>
      <c r="B3" s="188">
        <v>0.60097513408093617</v>
      </c>
      <c r="C3" s="165">
        <v>0.59196787148594376</v>
      </c>
      <c r="D3" s="165">
        <v>0.59181602975989178</v>
      </c>
      <c r="E3" s="165">
        <v>0.60669781931464173</v>
      </c>
      <c r="F3" s="165">
        <v>0.55177355786456472</v>
      </c>
      <c r="G3" s="165">
        <v>0.56609485368314838</v>
      </c>
      <c r="H3" s="165">
        <v>0.61151079136690645</v>
      </c>
      <c r="I3" s="189">
        <v>0.6015625</v>
      </c>
      <c r="J3" s="190">
        <v>0.59221119012478196</v>
      </c>
    </row>
    <row r="4" spans="1:10" x14ac:dyDescent="0.35">
      <c r="A4" s="142" t="s">
        <v>355</v>
      </c>
      <c r="B4" s="188">
        <v>0.39551438322769383</v>
      </c>
      <c r="C4" s="165">
        <v>0.40497991967871488</v>
      </c>
      <c r="D4" s="165">
        <v>0.40615488670950289</v>
      </c>
      <c r="E4" s="165">
        <v>0.39057632398753894</v>
      </c>
      <c r="F4" s="165">
        <v>0.3977069150841992</v>
      </c>
      <c r="G4" s="165">
        <v>0.40766902119071646</v>
      </c>
      <c r="H4" s="165">
        <v>0.38309352517985612</v>
      </c>
      <c r="I4" s="189">
        <v>0.396484375</v>
      </c>
      <c r="J4" s="190">
        <v>0.3995706426942171</v>
      </c>
    </row>
    <row r="5" spans="1:10" ht="16" thickBot="1" x14ac:dyDescent="0.4">
      <c r="A5" s="143" t="s">
        <v>356</v>
      </c>
      <c r="B5" s="188">
        <v>3.5104826913700633E-3</v>
      </c>
      <c r="C5" s="165">
        <v>3.0522088353413654E-3</v>
      </c>
      <c r="D5" s="165">
        <v>2.0290835306053432E-3</v>
      </c>
      <c r="E5" s="165">
        <v>2.7258566978193145E-3</v>
      </c>
      <c r="F5" s="165">
        <v>5.0519527051236114E-2</v>
      </c>
      <c r="G5" s="165">
        <v>2.6236125126135216E-2</v>
      </c>
      <c r="H5" s="165">
        <v>5.3956834532374104E-3</v>
      </c>
      <c r="I5" s="189">
        <v>1.953125E-3</v>
      </c>
      <c r="J5" s="190">
        <v>8.2181671810009384E-3</v>
      </c>
    </row>
    <row r="6" spans="1:10" x14ac:dyDescent="0.35">
      <c r="A6" s="159" t="s">
        <v>257</v>
      </c>
      <c r="B6" s="191">
        <v>1</v>
      </c>
      <c r="C6" s="192">
        <v>1</v>
      </c>
      <c r="D6" s="192">
        <v>1</v>
      </c>
      <c r="E6" s="192">
        <v>1</v>
      </c>
      <c r="F6" s="192">
        <v>1</v>
      </c>
      <c r="G6" s="192">
        <v>1</v>
      </c>
      <c r="H6" s="192">
        <v>1</v>
      </c>
      <c r="I6" s="193">
        <v>1</v>
      </c>
      <c r="J6" s="192">
        <v>1</v>
      </c>
    </row>
    <row r="7" spans="1:10" s="233" customFormat="1" x14ac:dyDescent="0.35">
      <c r="A7" s="233" t="s">
        <v>251</v>
      </c>
    </row>
  </sheetData>
  <mergeCells count="2">
    <mergeCell ref="A1:J1"/>
    <mergeCell ref="A7:XFD7"/>
  </mergeCells>
  <hyperlinks>
    <hyperlink ref="A7" location="TableOfContents!A1" display="Back to Table of Contents" xr:uid="{2112FF87-CD15-4744-80F4-9729E72E3615}"/>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7"/>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n_t018h</f>
        <v>Table N.18 Number of active participant plans (participants not in SIL) by gender at 31 December 2022</v>
      </c>
      <c r="B1" s="231"/>
      <c r="C1" s="231"/>
      <c r="D1" s="231"/>
      <c r="E1" s="231"/>
      <c r="F1" s="231"/>
      <c r="G1" s="231"/>
      <c r="H1" s="231"/>
      <c r="I1" s="231"/>
      <c r="J1" s="231"/>
    </row>
    <row r="2" spans="1:10" ht="16" thickBot="1" x14ac:dyDescent="0.4">
      <c r="A2" s="130" t="s">
        <v>52</v>
      </c>
      <c r="B2" s="36" t="s">
        <v>42</v>
      </c>
      <c r="C2" s="25" t="s">
        <v>43</v>
      </c>
      <c r="D2" s="25" t="s">
        <v>44</v>
      </c>
      <c r="E2" s="25" t="s">
        <v>45</v>
      </c>
      <c r="F2" s="25" t="s">
        <v>46</v>
      </c>
      <c r="G2" s="25" t="s">
        <v>47</v>
      </c>
      <c r="H2" s="25" t="s">
        <v>48</v>
      </c>
      <c r="I2" s="185" t="s">
        <v>49</v>
      </c>
      <c r="J2" s="25" t="s">
        <v>50</v>
      </c>
    </row>
    <row r="3" spans="1:10" x14ac:dyDescent="0.35">
      <c r="A3" s="140" t="s">
        <v>354</v>
      </c>
      <c r="B3" s="30">
        <v>101923</v>
      </c>
      <c r="C3" s="136">
        <v>88538</v>
      </c>
      <c r="D3" s="136">
        <v>70396</v>
      </c>
      <c r="E3" s="136">
        <v>28799</v>
      </c>
      <c r="F3" s="136">
        <v>29262</v>
      </c>
      <c r="G3" s="136">
        <v>7076</v>
      </c>
      <c r="H3" s="136">
        <v>5519</v>
      </c>
      <c r="I3" s="186">
        <v>3197</v>
      </c>
      <c r="J3" s="187">
        <v>334741</v>
      </c>
    </row>
    <row r="4" spans="1:10" x14ac:dyDescent="0.35">
      <c r="A4" s="142" t="s">
        <v>355</v>
      </c>
      <c r="B4" s="30">
        <v>58112</v>
      </c>
      <c r="C4" s="136">
        <v>56331</v>
      </c>
      <c r="D4" s="136">
        <v>43467</v>
      </c>
      <c r="E4" s="136">
        <v>17588</v>
      </c>
      <c r="F4" s="136">
        <v>16818</v>
      </c>
      <c r="G4" s="136">
        <v>4470</v>
      </c>
      <c r="H4" s="136">
        <v>3596</v>
      </c>
      <c r="I4" s="186">
        <v>1636</v>
      </c>
      <c r="J4" s="187">
        <v>202040</v>
      </c>
    </row>
    <row r="5" spans="1:10" ht="16" thickBot="1" x14ac:dyDescent="0.4">
      <c r="A5" s="143" t="s">
        <v>356</v>
      </c>
      <c r="B5" s="30">
        <v>1900</v>
      </c>
      <c r="C5" s="136">
        <v>2104</v>
      </c>
      <c r="D5" s="136">
        <v>1121</v>
      </c>
      <c r="E5" s="136">
        <v>464</v>
      </c>
      <c r="F5" s="136">
        <v>725</v>
      </c>
      <c r="G5" s="136">
        <v>282</v>
      </c>
      <c r="H5" s="136">
        <v>122</v>
      </c>
      <c r="I5" s="186">
        <v>30</v>
      </c>
      <c r="J5" s="187">
        <v>6749</v>
      </c>
    </row>
    <row r="6" spans="1:10" x14ac:dyDescent="0.35">
      <c r="A6" s="159" t="s">
        <v>257</v>
      </c>
      <c r="B6" s="34">
        <v>161935</v>
      </c>
      <c r="C6" s="138">
        <v>146973</v>
      </c>
      <c r="D6" s="138">
        <v>114984</v>
      </c>
      <c r="E6" s="138">
        <v>46851</v>
      </c>
      <c r="F6" s="138">
        <v>46805</v>
      </c>
      <c r="G6" s="138">
        <v>11828</v>
      </c>
      <c r="H6" s="138">
        <v>9237</v>
      </c>
      <c r="I6" s="194">
        <v>4863</v>
      </c>
      <c r="J6" s="138">
        <v>543530</v>
      </c>
    </row>
    <row r="7" spans="1:10" s="233" customFormat="1" x14ac:dyDescent="0.35">
      <c r="A7" s="233" t="s">
        <v>251</v>
      </c>
    </row>
  </sheetData>
  <mergeCells count="2">
    <mergeCell ref="A1:J1"/>
    <mergeCell ref="A7:XFD7"/>
  </mergeCells>
  <hyperlinks>
    <hyperlink ref="A7" location="TableOfContents!A1" display="Back to Table of Contents" xr:uid="{C0BE5A3F-182F-4C35-9F11-06A5AA659670}"/>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7"/>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n_t019h</f>
        <v>Table N.19 Proportion of active participant plans (participants not in SIL) by gender at 31 December 2022</v>
      </c>
      <c r="B1" s="231"/>
      <c r="C1" s="231"/>
      <c r="D1" s="231"/>
      <c r="E1" s="231"/>
      <c r="F1" s="231"/>
      <c r="G1" s="231"/>
      <c r="H1" s="231"/>
      <c r="I1" s="231"/>
      <c r="J1" s="231"/>
    </row>
    <row r="2" spans="1:10" ht="16" thickBot="1" x14ac:dyDescent="0.4">
      <c r="A2" s="130" t="s">
        <v>52</v>
      </c>
      <c r="B2" s="36" t="s">
        <v>42</v>
      </c>
      <c r="C2" s="25" t="s">
        <v>43</v>
      </c>
      <c r="D2" s="25" t="s">
        <v>44</v>
      </c>
      <c r="E2" s="25" t="s">
        <v>45</v>
      </c>
      <c r="F2" s="25" t="s">
        <v>46</v>
      </c>
      <c r="G2" s="25" t="s">
        <v>47</v>
      </c>
      <c r="H2" s="25" t="s">
        <v>48</v>
      </c>
      <c r="I2" s="185" t="s">
        <v>49</v>
      </c>
      <c r="J2" s="25" t="s">
        <v>50</v>
      </c>
    </row>
    <row r="3" spans="1:10" x14ac:dyDescent="0.35">
      <c r="A3" s="140" t="s">
        <v>354</v>
      </c>
      <c r="B3" s="188">
        <v>0.62940686077747243</v>
      </c>
      <c r="C3" s="165">
        <v>0.60240996645642397</v>
      </c>
      <c r="D3" s="165">
        <v>0.61222430946914352</v>
      </c>
      <c r="E3" s="165">
        <v>0.6146933896821839</v>
      </c>
      <c r="F3" s="165">
        <v>0.62518961649396432</v>
      </c>
      <c r="G3" s="165">
        <v>0.59824146094014208</v>
      </c>
      <c r="H3" s="165">
        <v>0.5974883620223016</v>
      </c>
      <c r="I3" s="189">
        <v>0.65741311947357595</v>
      </c>
      <c r="J3" s="190">
        <v>0.61586480967011936</v>
      </c>
    </row>
    <row r="4" spans="1:10" x14ac:dyDescent="0.35">
      <c r="A4" s="142" t="s">
        <v>355</v>
      </c>
      <c r="B4" s="188">
        <v>0.35886003643437181</v>
      </c>
      <c r="C4" s="165">
        <v>0.3832744789859362</v>
      </c>
      <c r="D4" s="165">
        <v>0.37802650803590065</v>
      </c>
      <c r="E4" s="165">
        <v>0.37540287293761071</v>
      </c>
      <c r="F4" s="165">
        <v>0.35932058540754191</v>
      </c>
      <c r="G4" s="165">
        <v>0.37791680757524521</v>
      </c>
      <c r="H4" s="165">
        <v>0.38930388654324999</v>
      </c>
      <c r="I4" s="189">
        <v>0.33641784906436356</v>
      </c>
      <c r="J4" s="190">
        <v>0.37171821242617703</v>
      </c>
    </row>
    <row r="5" spans="1:10" ht="16" thickBot="1" x14ac:dyDescent="0.4">
      <c r="A5" s="143" t="s">
        <v>356</v>
      </c>
      <c r="B5" s="188">
        <v>1.1733102788155741E-2</v>
      </c>
      <c r="C5" s="165">
        <v>1.4315554557639838E-2</v>
      </c>
      <c r="D5" s="165">
        <v>9.7491824949558197E-3</v>
      </c>
      <c r="E5" s="165">
        <v>9.9037373802053318E-3</v>
      </c>
      <c r="F5" s="165">
        <v>1.548979809849375E-2</v>
      </c>
      <c r="G5" s="165">
        <v>2.3841731484612782E-2</v>
      </c>
      <c r="H5" s="165">
        <v>1.3207751434448413E-2</v>
      </c>
      <c r="I5" s="189">
        <v>6.1690314620604569E-3</v>
      </c>
      <c r="J5" s="190">
        <v>1.2416977903703568E-2</v>
      </c>
    </row>
    <row r="6" spans="1:10" x14ac:dyDescent="0.35">
      <c r="A6" s="159" t="s">
        <v>257</v>
      </c>
      <c r="B6" s="191">
        <v>1</v>
      </c>
      <c r="C6" s="192">
        <v>1</v>
      </c>
      <c r="D6" s="192">
        <v>1</v>
      </c>
      <c r="E6" s="192">
        <v>1</v>
      </c>
      <c r="F6" s="192">
        <v>0.99999999999999989</v>
      </c>
      <c r="G6" s="192">
        <v>1.0000000000000002</v>
      </c>
      <c r="H6" s="192">
        <v>1</v>
      </c>
      <c r="I6" s="193">
        <v>1</v>
      </c>
      <c r="J6" s="192">
        <v>1</v>
      </c>
    </row>
    <row r="7" spans="1:10" s="233" customFormat="1" x14ac:dyDescent="0.35">
      <c r="A7" s="233" t="s">
        <v>251</v>
      </c>
    </row>
  </sheetData>
  <mergeCells count="2">
    <mergeCell ref="A1:J1"/>
    <mergeCell ref="A7:XFD7"/>
  </mergeCells>
  <hyperlinks>
    <hyperlink ref="A7" location="TableOfContents!A1" display="Back to Table of Contents" xr:uid="{D7F88B45-D738-47D9-BD51-33926780B493}"/>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1"/>
  <sheetViews>
    <sheetView workbookViewId="0">
      <selection sqref="A1:J1"/>
    </sheetView>
  </sheetViews>
  <sheetFormatPr defaultColWidth="0" defaultRowHeight="15.5" zeroHeight="1" x14ac:dyDescent="0.35"/>
  <cols>
    <col min="1" max="1" width="57" style="18" bestFit="1" customWidth="1"/>
    <col min="2" max="10" width="10" style="18" customWidth="1"/>
    <col min="11" max="16384" width="9.1796875" style="18" hidden="1"/>
  </cols>
  <sheetData>
    <row r="1" spans="1:10" x14ac:dyDescent="0.35">
      <c r="A1" s="231" t="str">
        <f>n_t020h</f>
        <v>Table N.20 Number of active participant plans by other characteristics at 31 December 2022</v>
      </c>
      <c r="B1" s="231"/>
      <c r="C1" s="231"/>
      <c r="D1" s="231"/>
      <c r="E1" s="231"/>
      <c r="F1" s="231"/>
      <c r="G1" s="231"/>
      <c r="H1" s="231"/>
      <c r="I1" s="231"/>
      <c r="J1" s="231"/>
    </row>
    <row r="2" spans="1:10" ht="16" thickBot="1" x14ac:dyDescent="0.4">
      <c r="A2" s="130" t="s">
        <v>53</v>
      </c>
      <c r="B2" s="36" t="s">
        <v>42</v>
      </c>
      <c r="C2" s="25" t="s">
        <v>43</v>
      </c>
      <c r="D2" s="25" t="s">
        <v>44</v>
      </c>
      <c r="E2" s="25" t="s">
        <v>45</v>
      </c>
      <c r="F2" s="25" t="s">
        <v>46</v>
      </c>
      <c r="G2" s="25" t="s">
        <v>47</v>
      </c>
      <c r="H2" s="25" t="s">
        <v>48</v>
      </c>
      <c r="I2" s="185" t="s">
        <v>49</v>
      </c>
      <c r="J2" s="25" t="s">
        <v>50</v>
      </c>
    </row>
    <row r="3" spans="1:10" x14ac:dyDescent="0.35">
      <c r="A3" s="140" t="s">
        <v>375</v>
      </c>
      <c r="B3" s="30">
        <v>14326</v>
      </c>
      <c r="C3" s="136">
        <v>4997</v>
      </c>
      <c r="D3" s="136">
        <v>12073</v>
      </c>
      <c r="E3" s="136">
        <v>3850</v>
      </c>
      <c r="F3" s="136">
        <v>3065</v>
      </c>
      <c r="G3" s="136">
        <v>1218</v>
      </c>
      <c r="H3" s="136">
        <v>435</v>
      </c>
      <c r="I3" s="186">
        <v>2713</v>
      </c>
      <c r="J3" s="187">
        <v>42679</v>
      </c>
    </row>
    <row r="4" spans="1:10" x14ac:dyDescent="0.35">
      <c r="A4" s="142" t="s">
        <v>376</v>
      </c>
      <c r="B4" s="30">
        <v>18793</v>
      </c>
      <c r="C4" s="136">
        <v>17932</v>
      </c>
      <c r="D4" s="136">
        <v>6475</v>
      </c>
      <c r="E4" s="136">
        <v>4004</v>
      </c>
      <c r="F4" s="136">
        <v>3579</v>
      </c>
      <c r="G4" s="136">
        <v>390</v>
      </c>
      <c r="H4" s="136">
        <v>993</v>
      </c>
      <c r="I4" s="186">
        <v>340</v>
      </c>
      <c r="J4" s="187">
        <v>52521</v>
      </c>
    </row>
    <row r="5" spans="1:10" x14ac:dyDescent="0.35">
      <c r="A5" s="142" t="s">
        <v>377</v>
      </c>
      <c r="B5" s="30">
        <v>733</v>
      </c>
      <c r="C5" s="136">
        <v>61</v>
      </c>
      <c r="D5" s="136">
        <v>2145</v>
      </c>
      <c r="E5" s="136">
        <v>2203</v>
      </c>
      <c r="F5" s="136">
        <v>1234</v>
      </c>
      <c r="G5" s="136">
        <v>172</v>
      </c>
      <c r="H5" s="136" t="s">
        <v>358</v>
      </c>
      <c r="I5" s="186">
        <v>2209</v>
      </c>
      <c r="J5" s="187">
        <v>8809</v>
      </c>
    </row>
    <row r="6" spans="1:10" x14ac:dyDescent="0.35">
      <c r="A6" s="142" t="s">
        <v>378</v>
      </c>
      <c r="B6" s="30">
        <v>687</v>
      </c>
      <c r="C6" s="136">
        <v>736</v>
      </c>
      <c r="D6" s="136">
        <v>355</v>
      </c>
      <c r="E6" s="136">
        <v>186</v>
      </c>
      <c r="F6" s="136">
        <v>118</v>
      </c>
      <c r="G6" s="136">
        <v>44</v>
      </c>
      <c r="H6" s="136" t="s">
        <v>358</v>
      </c>
      <c r="I6" s="186">
        <v>20</v>
      </c>
      <c r="J6" s="187">
        <v>2153</v>
      </c>
    </row>
    <row r="7" spans="1:10" x14ac:dyDescent="0.35">
      <c r="A7" s="142" t="s">
        <v>379</v>
      </c>
      <c r="B7" s="30">
        <v>10255</v>
      </c>
      <c r="C7" s="136">
        <v>6225</v>
      </c>
      <c r="D7" s="136">
        <v>5914</v>
      </c>
      <c r="E7" s="136">
        <v>2568</v>
      </c>
      <c r="F7" s="136">
        <v>2791</v>
      </c>
      <c r="G7" s="136">
        <v>991</v>
      </c>
      <c r="H7" s="136">
        <v>556</v>
      </c>
      <c r="I7" s="186">
        <v>512</v>
      </c>
      <c r="J7" s="187">
        <v>29812</v>
      </c>
    </row>
    <row r="8" spans="1:10" x14ac:dyDescent="0.35">
      <c r="A8" s="142" t="s">
        <v>380</v>
      </c>
      <c r="B8" s="30">
        <v>7226</v>
      </c>
      <c r="C8" s="136">
        <v>6560</v>
      </c>
      <c r="D8" s="136">
        <v>3235</v>
      </c>
      <c r="E8" s="136">
        <v>1684</v>
      </c>
      <c r="F8" s="136">
        <v>2247</v>
      </c>
      <c r="G8" s="136">
        <v>529</v>
      </c>
      <c r="H8" s="136">
        <v>319</v>
      </c>
      <c r="I8" s="186">
        <v>269</v>
      </c>
      <c r="J8" s="187">
        <v>22069</v>
      </c>
    </row>
    <row r="9" spans="1:10" ht="74.150000000000006" customHeight="1" x14ac:dyDescent="0.35">
      <c r="A9" s="231" t="str">
        <f>IFERROR(INDEX(Footnotes!$D:$D,MATCH(Footnotes!$B$12,Footnotes!$B:$B,0)),"")</f>
        <v>Due to operational changes since July 2020, there has been an issue with identifying SIL in plans as they are being completed. A temporary and manual solution was implemented to estimate the number of active participants who should be identified as having SIL in their plans but do not appear as such on the Agency's system. From May 2022, an automated and more accurate method has been applied in identifying SIL participants leading to a restatement in the number of SIL participations from July 2020 to April 2022.</v>
      </c>
      <c r="B9" s="231"/>
      <c r="C9" s="231"/>
      <c r="D9" s="231"/>
      <c r="E9" s="231"/>
      <c r="F9" s="231"/>
      <c r="G9" s="231"/>
      <c r="H9" s="231"/>
      <c r="I9" s="231"/>
      <c r="J9" s="231"/>
    </row>
    <row r="10" spans="1:10" ht="14.25" customHeight="1" x14ac:dyDescent="0.35">
      <c r="A10" s="231" t="str">
        <f>IFERROR(INDEX(Footnotes!$D:$D,MATCH(Footnotes!$B$13,Footnotes!$B:$B,0)),"")</f>
        <v>The numbers of participants residing in remote and very remote areas are based on the Modified Monash Model (MMM) measure of remoteness.</v>
      </c>
      <c r="B10" s="231"/>
      <c r="C10" s="231"/>
      <c r="D10" s="231"/>
      <c r="E10" s="231"/>
      <c r="F10" s="231"/>
      <c r="G10" s="231"/>
      <c r="H10" s="231"/>
      <c r="I10" s="231"/>
      <c r="J10" s="231"/>
    </row>
    <row r="11" spans="1:10" s="233" customFormat="1" x14ac:dyDescent="0.35">
      <c r="A11" s="233" t="s">
        <v>251</v>
      </c>
    </row>
  </sheetData>
  <mergeCells count="4">
    <mergeCell ref="A1:J1"/>
    <mergeCell ref="A9:J9"/>
    <mergeCell ref="A10:J10"/>
    <mergeCell ref="A11:XFD11"/>
  </mergeCells>
  <hyperlinks>
    <hyperlink ref="A11" location="TableOfContents!A1" display="Back to Table of Contents" xr:uid="{0A919FD7-07CF-40FB-881F-68129E6FEC56}"/>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11"/>
  <sheetViews>
    <sheetView workbookViewId="0">
      <selection sqref="A1:J1"/>
    </sheetView>
  </sheetViews>
  <sheetFormatPr defaultColWidth="0" defaultRowHeight="15.5" zeroHeight="1" x14ac:dyDescent="0.35"/>
  <cols>
    <col min="1" max="1" width="57" style="18" bestFit="1" customWidth="1"/>
    <col min="2" max="10" width="10" style="18" customWidth="1"/>
    <col min="11" max="16384" width="9.1796875" style="18" hidden="1"/>
  </cols>
  <sheetData>
    <row r="1" spans="1:10" ht="15" customHeight="1" x14ac:dyDescent="0.35">
      <c r="A1" s="231" t="str">
        <f>n_t021h</f>
        <v>Table N.21 Proportion of active participant plans by other characteristics at 31 December 2022</v>
      </c>
      <c r="B1" s="231"/>
      <c r="C1" s="231"/>
      <c r="D1" s="231"/>
      <c r="E1" s="231"/>
      <c r="F1" s="231"/>
      <c r="G1" s="231"/>
      <c r="H1" s="231"/>
      <c r="I1" s="231"/>
      <c r="J1" s="231"/>
    </row>
    <row r="2" spans="1:10" ht="16" thickBot="1" x14ac:dyDescent="0.4">
      <c r="A2" s="130" t="s">
        <v>53</v>
      </c>
      <c r="B2" s="36" t="s">
        <v>42</v>
      </c>
      <c r="C2" s="25" t="s">
        <v>43</v>
      </c>
      <c r="D2" s="25" t="s">
        <v>44</v>
      </c>
      <c r="E2" s="25" t="s">
        <v>45</v>
      </c>
      <c r="F2" s="25" t="s">
        <v>46</v>
      </c>
      <c r="G2" s="25" t="s">
        <v>47</v>
      </c>
      <c r="H2" s="25" t="s">
        <v>48</v>
      </c>
      <c r="I2" s="25" t="s">
        <v>49</v>
      </c>
      <c r="J2" s="36" t="s">
        <v>50</v>
      </c>
    </row>
    <row r="3" spans="1:10" x14ac:dyDescent="0.35">
      <c r="A3" s="140" t="s">
        <v>375</v>
      </c>
      <c r="B3" s="172">
        <v>8.3198792032057614E-2</v>
      </c>
      <c r="C3" s="173">
        <v>3.261791929398556E-2</v>
      </c>
      <c r="D3" s="173">
        <v>9.9861039884861613E-2</v>
      </c>
      <c r="E3" s="173">
        <v>7.7905259110868291E-2</v>
      </c>
      <c r="F3" s="173">
        <v>6.1799338656343253E-2</v>
      </c>
      <c r="G3" s="173">
        <v>9.5015211794991811E-2</v>
      </c>
      <c r="H3" s="173">
        <v>4.4419483304401104E-2</v>
      </c>
      <c r="I3" s="173">
        <v>0.50474418604651161</v>
      </c>
      <c r="J3" s="184">
        <v>7.4438991038507554E-2</v>
      </c>
    </row>
    <row r="4" spans="1:10" x14ac:dyDescent="0.35">
      <c r="A4" s="142" t="s">
        <v>376</v>
      </c>
      <c r="B4" s="172">
        <v>0.10914106510250304</v>
      </c>
      <c r="C4" s="173">
        <v>0.11705113643781251</v>
      </c>
      <c r="D4" s="173">
        <v>5.3557544376251057E-2</v>
      </c>
      <c r="E4" s="173">
        <v>8.1021469475303018E-2</v>
      </c>
      <c r="F4" s="173">
        <v>7.2163077667553838E-2</v>
      </c>
      <c r="G4" s="173">
        <v>3.0423589983618066E-2</v>
      </c>
      <c r="H4" s="173">
        <v>0.10139895843970183</v>
      </c>
      <c r="I4" s="173">
        <v>6.3255813953488366E-2</v>
      </c>
      <c r="J4" s="184">
        <v>9.1605010621932464E-2</v>
      </c>
    </row>
    <row r="5" spans="1:10" x14ac:dyDescent="0.35">
      <c r="A5" s="142" t="s">
        <v>377</v>
      </c>
      <c r="B5" s="172">
        <v>4.2570738279979559E-3</v>
      </c>
      <c r="C5" s="173">
        <v>3.981905178435046E-4</v>
      </c>
      <c r="D5" s="173">
        <v>1.7742816020646188E-2</v>
      </c>
      <c r="E5" s="173">
        <v>4.45834092242932E-2</v>
      </c>
      <c r="F5" s="173">
        <v>2.4882543907406289E-2</v>
      </c>
      <c r="G5" s="173">
        <v>1.341967699149567E-2</v>
      </c>
      <c r="H5" s="173" t="s">
        <v>32</v>
      </c>
      <c r="I5" s="173">
        <v>0.41135940409683425</v>
      </c>
      <c r="J5" s="184">
        <v>1.5365213811773078E-2</v>
      </c>
    </row>
    <row r="6" spans="1:10" x14ac:dyDescent="0.35">
      <c r="A6" s="142" t="s">
        <v>378</v>
      </c>
      <c r="B6" s="172">
        <v>3.9897787327951685E-3</v>
      </c>
      <c r="C6" s="173">
        <v>4.2743481038387829E-3</v>
      </c>
      <c r="D6" s="173">
        <v>2.0616760555200652E-3</v>
      </c>
      <c r="E6" s="173">
        <v>1.0802021023288229E-3</v>
      </c>
      <c r="F6" s="173">
        <v>6.8528950577850052E-4</v>
      </c>
      <c r="G6" s="173">
        <v>2.5553168012079679E-4</v>
      </c>
      <c r="H6" s="173">
        <v>5.6775247625855202E-2</v>
      </c>
      <c r="I6" s="173">
        <v>1.1615076369127126E-4</v>
      </c>
      <c r="J6" s="184">
        <v>1.2503629711365353E-2</v>
      </c>
    </row>
    <row r="7" spans="1:10" x14ac:dyDescent="0.35">
      <c r="A7" s="142" t="s">
        <v>379</v>
      </c>
      <c r="B7" s="172">
        <v>5.9556304082699345E-2</v>
      </c>
      <c r="C7" s="173">
        <v>4.0633689734852936E-2</v>
      </c>
      <c r="D7" s="173">
        <v>4.8917269102880113E-2</v>
      </c>
      <c r="E7" s="173">
        <v>5.1963819583560979E-2</v>
      </c>
      <c r="F7" s="173">
        <v>5.6274699572546175E-2</v>
      </c>
      <c r="G7" s="173">
        <v>7.7307122240424367E-2</v>
      </c>
      <c r="H7" s="173">
        <v>5.6775247625855202E-2</v>
      </c>
      <c r="I7" s="173">
        <v>9.5255813953488366E-2</v>
      </c>
      <c r="J7" s="184">
        <v>5.1996888419128549E-2</v>
      </c>
    </row>
    <row r="8" spans="1:10" x14ac:dyDescent="0.35">
      <c r="A8" s="142" t="s">
        <v>380</v>
      </c>
      <c r="B8" s="172">
        <v>4.1965270921656313E-2</v>
      </c>
      <c r="C8" s="173">
        <v>4.2820402355122127E-2</v>
      </c>
      <c r="D8" s="173">
        <v>2.6758093599563267E-2</v>
      </c>
      <c r="E8" s="173">
        <v>3.4075962686416154E-2</v>
      </c>
      <c r="F8" s="173">
        <v>4.5306073070408903E-2</v>
      </c>
      <c r="G8" s="173">
        <v>4.1266869490599892E-2</v>
      </c>
      <c r="H8" s="173">
        <v>3.2574287756560807E-2</v>
      </c>
      <c r="I8" s="173">
        <v>5.0046511627906978E-2</v>
      </c>
      <c r="J8" s="184">
        <v>3.8491860006767339E-2</v>
      </c>
    </row>
    <row r="9" spans="1:10" ht="27.75" customHeight="1" x14ac:dyDescent="0.35">
      <c r="A9" s="231" t="str">
        <f>IFERROR(INDEX(Footnotes!$D:$D,MATCH(Footnotes!$B$13,Footnotes!$B:$B,0)),"")</f>
        <v>The numbers of participants residing in remote and very remote areas are based on the Modified Monash Model (MMM) measure of remoteness.</v>
      </c>
      <c r="B9" s="231"/>
      <c r="C9" s="231"/>
      <c r="D9" s="231"/>
      <c r="E9" s="231"/>
      <c r="F9" s="231"/>
      <c r="G9" s="231"/>
      <c r="H9" s="231"/>
      <c r="I9" s="231"/>
      <c r="J9" s="231"/>
    </row>
    <row r="10" spans="1:10" ht="61.5" customHeight="1" x14ac:dyDescent="0.35">
      <c r="A10" s="231" t="str">
        <f>IFERROR(INDEX(Footnotes!$D:$D,MATCH(Footnotes!$B$15,Footnotes!$B:$B,0)),"")</f>
        <v>Due to operational changes since July 2020, there has been an issue with identifying SIL in plans as they are being completed. A temporary and manual solution was implemented to estimate the number of active participants who should be identified as having SIL in their plans but do not appear as such on the Agency's system. From May 2022, an automated and more accurate method has been applied in identifying SIL participants leading to a restatement in the number of SIL participations from July 2020 to April 2022.</v>
      </c>
      <c r="B10" s="231"/>
      <c r="C10" s="231"/>
      <c r="D10" s="231"/>
      <c r="E10" s="231"/>
      <c r="F10" s="231"/>
      <c r="G10" s="231"/>
      <c r="H10" s="231"/>
      <c r="I10" s="231"/>
      <c r="J10" s="231"/>
    </row>
    <row r="11" spans="1:10" s="233" customFormat="1" x14ac:dyDescent="0.35">
      <c r="A11" s="233" t="s">
        <v>251</v>
      </c>
    </row>
  </sheetData>
  <mergeCells count="4">
    <mergeCell ref="A1:J1"/>
    <mergeCell ref="A9:J9"/>
    <mergeCell ref="A10:J10"/>
    <mergeCell ref="A11:XFD11"/>
  </mergeCells>
  <hyperlinks>
    <hyperlink ref="A11" location="TableOfContents!A1" display="Back to Table of Contents" xr:uid="{28B18F2B-87B7-42FF-B509-F5C0FEBE7EBD}"/>
  </hyperlink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6"/>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n_t022h</f>
        <v>Table N.22 Participation rates by gender at 31 December 2022</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171" t="s">
        <v>49</v>
      </c>
      <c r="J2" s="35" t="s">
        <v>50</v>
      </c>
    </row>
    <row r="3" spans="1:10" x14ac:dyDescent="0.35">
      <c r="A3" s="140" t="s">
        <v>354</v>
      </c>
      <c r="B3" s="179">
        <v>2.9404725587126538E-2</v>
      </c>
      <c r="C3" s="29">
        <v>3.0123071285013708E-2</v>
      </c>
      <c r="D3" s="29">
        <v>3.192364764357352E-2</v>
      </c>
      <c r="E3" s="29">
        <v>2.5201844699764702E-2</v>
      </c>
      <c r="F3" s="29">
        <v>4.1118822229497157E-2</v>
      </c>
      <c r="G3" s="29">
        <v>3.4125657471788154E-2</v>
      </c>
      <c r="H3" s="29">
        <v>2.8832862692626523E-2</v>
      </c>
      <c r="I3" s="180">
        <v>2.8769670010645655E-2</v>
      </c>
      <c r="J3" s="181">
        <v>3.0493298716247678E-2</v>
      </c>
    </row>
    <row r="4" spans="1:10" ht="16" thickBot="1" x14ac:dyDescent="0.4">
      <c r="A4" s="143" t="s">
        <v>355</v>
      </c>
      <c r="B4" s="179">
        <v>1.6632122566267119E-2</v>
      </c>
      <c r="C4" s="29">
        <v>1.8900187937228762E-2</v>
      </c>
      <c r="D4" s="29">
        <v>1.9323889915162647E-2</v>
      </c>
      <c r="E4" s="29">
        <v>1.5307890937183197E-2</v>
      </c>
      <c r="F4" s="29">
        <v>2.3545498574763419E-2</v>
      </c>
      <c r="G4" s="29">
        <v>2.148063855056118E-2</v>
      </c>
      <c r="H4" s="29">
        <v>1.7724940798598248E-2</v>
      </c>
      <c r="I4" s="180">
        <v>1.5400100547834998E-2</v>
      </c>
      <c r="J4" s="181">
        <v>1.8195752915557018E-2</v>
      </c>
    </row>
    <row r="5" spans="1:10" x14ac:dyDescent="0.35">
      <c r="A5" s="161" t="s">
        <v>257</v>
      </c>
      <c r="B5" s="33">
        <v>2.3308731304727826E-2</v>
      </c>
      <c r="C5" s="33">
        <v>2.4875724716227062E-2</v>
      </c>
      <c r="D5" s="33">
        <v>2.5839423833074061E-2</v>
      </c>
      <c r="E5" s="33">
        <v>2.0489490440273084E-2</v>
      </c>
      <c r="F5" s="33">
        <v>3.2906557476396529E-2</v>
      </c>
      <c r="G5" s="33">
        <v>2.8493526702044747E-2</v>
      </c>
      <c r="H5" s="33">
        <v>2.3581705990564708E-2</v>
      </c>
      <c r="I5" s="182">
        <v>2.2366717869651567E-2</v>
      </c>
      <c r="J5" s="183">
        <v>2.4660960997519462E-2</v>
      </c>
    </row>
    <row r="6" spans="1:10" s="233" customFormat="1" x14ac:dyDescent="0.35">
      <c r="A6" s="233" t="s">
        <v>251</v>
      </c>
    </row>
  </sheetData>
  <mergeCells count="2">
    <mergeCell ref="A1:J1"/>
    <mergeCell ref="A6:XFD6"/>
  </mergeCells>
  <hyperlinks>
    <hyperlink ref="A6" location="TableOfContents!A1" display="Back to Table of Contents" xr:uid="{AE67B93D-2E0B-4852-8C40-C6FA30BBD40E}"/>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1"/>
  <sheetViews>
    <sheetView workbookViewId="0">
      <selection sqref="A1:J1"/>
    </sheetView>
  </sheetViews>
  <sheetFormatPr defaultColWidth="0" defaultRowHeight="15.5" zeroHeight="1" x14ac:dyDescent="0.35"/>
  <cols>
    <col min="1" max="1" width="21.26953125" style="18" bestFit="1" customWidth="1"/>
    <col min="2" max="10" width="10" style="18" customWidth="1"/>
    <col min="11" max="16384" width="9.1796875" style="18" hidden="1"/>
  </cols>
  <sheetData>
    <row r="1" spans="1:10" x14ac:dyDescent="0.35">
      <c r="A1" s="231" t="str">
        <f>n_t023h</f>
        <v>Table N.23 Participation rates by age group at 31 December 2022</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171" t="s">
        <v>49</v>
      </c>
      <c r="J2" s="35" t="s">
        <v>50</v>
      </c>
    </row>
    <row r="3" spans="1:10" x14ac:dyDescent="0.35">
      <c r="A3" s="140" t="s">
        <v>345</v>
      </c>
      <c r="B3" s="172">
        <v>3.8884220168898025E-2</v>
      </c>
      <c r="C3" s="173">
        <v>4.4745901017033317E-2</v>
      </c>
      <c r="D3" s="173">
        <v>4.3225551281197684E-2</v>
      </c>
      <c r="E3" s="173">
        <v>2.4265099678341971E-2</v>
      </c>
      <c r="F3" s="173">
        <v>4.9542529447923006E-2</v>
      </c>
      <c r="G3" s="173">
        <v>4.04780356848558E-2</v>
      </c>
      <c r="H3" s="173">
        <v>3.0500287919233354E-2</v>
      </c>
      <c r="I3" s="174">
        <v>3.7555161932852341E-2</v>
      </c>
      <c r="J3" s="175">
        <v>4.0250716669420157E-2</v>
      </c>
    </row>
    <row r="4" spans="1:10" x14ac:dyDescent="0.35">
      <c r="A4" s="142" t="s">
        <v>346</v>
      </c>
      <c r="B4" s="172">
        <v>5.2687329001761325E-2</v>
      </c>
      <c r="C4" s="173">
        <v>5.9093157919619763E-2</v>
      </c>
      <c r="D4" s="173">
        <v>5.8119294216793495E-2</v>
      </c>
      <c r="E4" s="173">
        <v>4.3501721086624444E-2</v>
      </c>
      <c r="F4" s="173">
        <v>8.2029987841140073E-2</v>
      </c>
      <c r="G4" s="173">
        <v>5.5946343038369963E-2</v>
      </c>
      <c r="H4" s="173">
        <v>5.626372392298748E-2</v>
      </c>
      <c r="I4" s="174">
        <v>4.8222182895694313E-2</v>
      </c>
      <c r="J4" s="175">
        <v>5.6474196196539692E-2</v>
      </c>
    </row>
    <row r="5" spans="1:10" x14ac:dyDescent="0.35">
      <c r="A5" s="142" t="s">
        <v>347</v>
      </c>
      <c r="B5" s="172">
        <v>3.4700740445307819E-2</v>
      </c>
      <c r="C5" s="173">
        <v>3.6416426902725008E-2</v>
      </c>
      <c r="D5" s="173">
        <v>3.8277176879097354E-2</v>
      </c>
      <c r="E5" s="173">
        <v>3.5036386439199228E-2</v>
      </c>
      <c r="F5" s="173">
        <v>5.9481286177019144E-2</v>
      </c>
      <c r="G5" s="173">
        <v>4.2956664834902875E-2</v>
      </c>
      <c r="H5" s="173">
        <v>4.2393187190594539E-2</v>
      </c>
      <c r="I5" s="174">
        <v>2.9937079519776009E-2</v>
      </c>
      <c r="J5" s="175">
        <v>3.7856699803423238E-2</v>
      </c>
    </row>
    <row r="6" spans="1:10" x14ac:dyDescent="0.35">
      <c r="A6" s="142" t="s">
        <v>348</v>
      </c>
      <c r="B6" s="172">
        <v>2.3196114472862722E-2</v>
      </c>
      <c r="C6" s="173">
        <v>1.9903460261342772E-2</v>
      </c>
      <c r="D6" s="173">
        <v>2.2612997123063465E-2</v>
      </c>
      <c r="E6" s="173">
        <v>2.3474748657025094E-2</v>
      </c>
      <c r="F6" s="173">
        <v>3.1036219745319095E-2</v>
      </c>
      <c r="G6" s="173">
        <v>3.7045694452031291E-2</v>
      </c>
      <c r="H6" s="173">
        <v>2.3853619245636566E-2</v>
      </c>
      <c r="I6" s="174">
        <v>1.9066586060690217E-2</v>
      </c>
      <c r="J6" s="175">
        <v>2.2944469314585898E-2</v>
      </c>
    </row>
    <row r="7" spans="1:10" x14ac:dyDescent="0.35">
      <c r="A7" s="142" t="s">
        <v>381</v>
      </c>
      <c r="B7" s="172">
        <v>1.1588660947406222E-2</v>
      </c>
      <c r="C7" s="173">
        <v>1.2069129265986307E-2</v>
      </c>
      <c r="D7" s="173">
        <v>1.3085013403390423E-2</v>
      </c>
      <c r="E7" s="173">
        <v>1.186504831953176E-2</v>
      </c>
      <c r="F7" s="173">
        <v>1.5980879381940451E-2</v>
      </c>
      <c r="G7" s="173">
        <v>1.823618124719889E-2</v>
      </c>
      <c r="H7" s="173">
        <v>1.1911810851414387E-2</v>
      </c>
      <c r="I7" s="174">
        <v>1.1490358557396564E-2</v>
      </c>
      <c r="J7" s="175">
        <v>1.2426836235952652E-2</v>
      </c>
    </row>
    <row r="8" spans="1:10" ht="16" thickBot="1" x14ac:dyDescent="0.4">
      <c r="A8" s="143" t="s">
        <v>382</v>
      </c>
      <c r="B8" s="172">
        <v>1.7466164567309615E-2</v>
      </c>
      <c r="C8" s="173">
        <v>1.9439862823108982E-2</v>
      </c>
      <c r="D8" s="173">
        <v>1.8535170362102091E-2</v>
      </c>
      <c r="E8" s="173">
        <v>1.5578218194716725E-2</v>
      </c>
      <c r="F8" s="173">
        <v>2.1853557525063513E-2</v>
      </c>
      <c r="G8" s="173">
        <v>1.945364358928919E-2</v>
      </c>
      <c r="H8" s="173">
        <v>1.8797259107762587E-2</v>
      </c>
      <c r="I8" s="174">
        <v>1.8583626747909563E-2</v>
      </c>
      <c r="J8" s="175">
        <v>1.8375893259591748E-2</v>
      </c>
    </row>
    <row r="9" spans="1:10" x14ac:dyDescent="0.35">
      <c r="A9" s="161" t="s">
        <v>383</v>
      </c>
      <c r="B9" s="176">
        <v>2.3308731304727826E-2</v>
      </c>
      <c r="C9" s="176">
        <v>2.4875724716227062E-2</v>
      </c>
      <c r="D9" s="176">
        <v>2.5839423833074061E-2</v>
      </c>
      <c r="E9" s="176">
        <v>2.0489490440273084E-2</v>
      </c>
      <c r="F9" s="176">
        <v>3.2906557476396529E-2</v>
      </c>
      <c r="G9" s="176">
        <v>2.8493526702044747E-2</v>
      </c>
      <c r="H9" s="176">
        <v>2.3581705990564708E-2</v>
      </c>
      <c r="I9" s="177">
        <v>2.2366717869651567E-2</v>
      </c>
      <c r="J9" s="178">
        <v>2.4660960997519462E-2</v>
      </c>
    </row>
    <row r="10" spans="1:10" ht="25.5" customHeight="1" x14ac:dyDescent="0.35">
      <c r="A10" s="231" t="str">
        <f>IFERROR(INDEX(Footnotes!$D:$D,MATCH(Footnotes!$B$16,Footnotes!$B:$B,0)),"")</f>
        <v>Participation rate refers to the proportion of general population that are NDIS participants.</v>
      </c>
      <c r="B10" s="231"/>
      <c r="C10" s="231"/>
      <c r="D10" s="231"/>
      <c r="E10" s="231"/>
      <c r="F10" s="231"/>
      <c r="G10" s="231"/>
      <c r="H10" s="231"/>
      <c r="I10" s="231"/>
      <c r="J10" s="231"/>
    </row>
    <row r="11" spans="1:10" s="233" customFormat="1" x14ac:dyDescent="0.35">
      <c r="A11" s="233" t="s">
        <v>251</v>
      </c>
    </row>
  </sheetData>
  <mergeCells count="3">
    <mergeCell ref="A1:J1"/>
    <mergeCell ref="A10:J10"/>
    <mergeCell ref="A11:XFD11"/>
  </mergeCells>
  <hyperlinks>
    <hyperlink ref="A11" location="TableOfContents!A1" display="Back to Table of Contents" xr:uid="{C54359AF-B8E4-40ED-A338-8FF9DF7CDA12}"/>
  </hyperlink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7"/>
  <sheetViews>
    <sheetView workbookViewId="0">
      <selection sqref="A1:J1"/>
    </sheetView>
  </sheetViews>
  <sheetFormatPr defaultColWidth="0" defaultRowHeight="15.5" zeroHeight="1" x14ac:dyDescent="0.35"/>
  <cols>
    <col min="1" max="1" width="30.453125" style="18" bestFit="1" customWidth="1"/>
    <col min="2" max="6" width="10" style="18" customWidth="1"/>
    <col min="7" max="7" width="9.81640625" style="18" customWidth="1"/>
    <col min="8" max="10" width="10" style="18" customWidth="1"/>
    <col min="11" max="16384" width="9.1796875" style="18" hidden="1"/>
  </cols>
  <sheetData>
    <row r="1" spans="1:10" x14ac:dyDescent="0.35">
      <c r="A1" s="231" t="str">
        <f>n_t024h</f>
        <v>Table N.24 Proportion of participants rating their overall experience as good or very good in the latest quarter</v>
      </c>
      <c r="B1" s="231"/>
      <c r="C1" s="231"/>
      <c r="D1" s="231"/>
      <c r="E1" s="231"/>
      <c r="F1" s="231"/>
      <c r="G1" s="231"/>
      <c r="H1" s="231"/>
      <c r="I1" s="231"/>
      <c r="J1" s="231"/>
    </row>
    <row r="2" spans="1:10" ht="16" thickBot="1" x14ac:dyDescent="0.4">
      <c r="A2" s="23" t="s">
        <v>25</v>
      </c>
      <c r="B2" s="35" t="s">
        <v>42</v>
      </c>
      <c r="C2" s="35" t="s">
        <v>43</v>
      </c>
      <c r="D2" s="35" t="s">
        <v>44</v>
      </c>
      <c r="E2" s="35" t="s">
        <v>45</v>
      </c>
      <c r="F2" s="35" t="s">
        <v>46</v>
      </c>
      <c r="G2" s="35" t="s">
        <v>47</v>
      </c>
      <c r="H2" s="35" t="s">
        <v>48</v>
      </c>
      <c r="I2" s="35" t="s">
        <v>49</v>
      </c>
      <c r="J2" s="75" t="s">
        <v>50</v>
      </c>
    </row>
    <row r="3" spans="1:10" x14ac:dyDescent="0.35">
      <c r="A3" s="46" t="s">
        <v>384</v>
      </c>
      <c r="B3" s="169">
        <v>0.81060606060606066</v>
      </c>
      <c r="C3" s="169">
        <v>0.83088235294117641</v>
      </c>
      <c r="D3" s="169">
        <v>0.81623931623931623</v>
      </c>
      <c r="E3" s="169">
        <v>0.76388888888888884</v>
      </c>
      <c r="F3" s="169">
        <v>0.7931034482758621</v>
      </c>
      <c r="G3" s="41" t="s">
        <v>32</v>
      </c>
      <c r="H3" s="38" t="s">
        <v>32</v>
      </c>
      <c r="I3" s="38" t="s">
        <v>32</v>
      </c>
      <c r="J3" s="170">
        <v>0.80558139534883721</v>
      </c>
    </row>
    <row r="4" spans="1:10" x14ac:dyDescent="0.35">
      <c r="A4" s="156" t="s">
        <v>385</v>
      </c>
      <c r="B4" s="169">
        <v>0.83070866141732291</v>
      </c>
      <c r="C4" s="169">
        <v>0.8347457627118644</v>
      </c>
      <c r="D4" s="169">
        <v>0.78835978835978837</v>
      </c>
      <c r="E4" s="169">
        <v>0.81632653061224492</v>
      </c>
      <c r="F4" s="169">
        <v>0.83870967741935476</v>
      </c>
      <c r="G4" s="169">
        <v>0.86363636363636354</v>
      </c>
      <c r="H4" s="41" t="s">
        <v>32</v>
      </c>
      <c r="I4" s="41" t="s">
        <v>32</v>
      </c>
      <c r="J4" s="170">
        <v>0.8216630196936543</v>
      </c>
    </row>
    <row r="5" spans="1:10" x14ac:dyDescent="0.35">
      <c r="A5" s="156" t="s">
        <v>386</v>
      </c>
      <c r="B5" s="169">
        <v>0.86772486772486768</v>
      </c>
      <c r="C5" s="169">
        <v>0.87149917627677098</v>
      </c>
      <c r="D5" s="169">
        <v>0.86354378818737276</v>
      </c>
      <c r="E5" s="169">
        <v>0.85838779956427014</v>
      </c>
      <c r="F5" s="169">
        <v>0.83947368421052637</v>
      </c>
      <c r="G5" s="169">
        <v>0.86170212765957444</v>
      </c>
      <c r="H5" s="169">
        <v>0.92753623188405798</v>
      </c>
      <c r="I5" s="169">
        <v>0.84090909090909083</v>
      </c>
      <c r="J5" s="170">
        <v>0.86506024096385536</v>
      </c>
    </row>
    <row r="6" spans="1:10" x14ac:dyDescent="0.35">
      <c r="A6" s="50" t="s">
        <v>387</v>
      </c>
      <c r="B6" s="169">
        <v>0.69591993841416477</v>
      </c>
      <c r="C6" s="169">
        <v>0.71558752997601915</v>
      </c>
      <c r="D6" s="169">
        <v>0.63619990995047271</v>
      </c>
      <c r="E6" s="169">
        <v>0.68502581755593805</v>
      </c>
      <c r="F6" s="169">
        <v>0.64938271604938269</v>
      </c>
      <c r="G6" s="169">
        <v>0.68621700879765402</v>
      </c>
      <c r="H6" s="169">
        <v>0.67948717948717952</v>
      </c>
      <c r="I6" s="169">
        <v>0.61805555555555558</v>
      </c>
      <c r="J6" s="170">
        <v>0.67807539682539675</v>
      </c>
    </row>
    <row r="7" spans="1:10" s="233" customFormat="1" x14ac:dyDescent="0.35">
      <c r="A7" s="233" t="s">
        <v>251</v>
      </c>
    </row>
  </sheetData>
  <mergeCells count="2">
    <mergeCell ref="A1:J1"/>
    <mergeCell ref="A7:XFD7"/>
  </mergeCells>
  <hyperlinks>
    <hyperlink ref="A7" location="TableOfContents!A1" display="Back to Table of Contents" xr:uid="{1DA462D6-4F02-4B66-8764-AA04F44E3E01}"/>
  </hyperlink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12"/>
  <sheetViews>
    <sheetView workbookViewId="0">
      <selection sqref="A1:J1"/>
    </sheetView>
  </sheetViews>
  <sheetFormatPr defaultColWidth="0" defaultRowHeight="15.5" zeroHeight="1" x14ac:dyDescent="0.35"/>
  <cols>
    <col min="1" max="1" width="69.7265625" style="18" bestFit="1" customWidth="1"/>
    <col min="2" max="10" width="10" style="18" customWidth="1"/>
    <col min="11" max="16384" width="0" style="18" hidden="1"/>
  </cols>
  <sheetData>
    <row r="1" spans="1:10" ht="30" customHeight="1" x14ac:dyDescent="0.35">
      <c r="A1" s="231" t="str">
        <f>n_t025h</f>
        <v>Table N.25 Progress against the NDIA's corporate plan metrics for 'participant employment rate', 'participant social and community engagement rate',  'parent and carer employment rate' and ‘participant choice and control’</v>
      </c>
      <c r="B1" s="231"/>
      <c r="C1" s="231"/>
      <c r="D1" s="231"/>
      <c r="E1" s="231"/>
      <c r="F1" s="231"/>
      <c r="G1" s="231"/>
      <c r="H1" s="231"/>
      <c r="I1" s="231"/>
      <c r="J1" s="231"/>
    </row>
    <row r="2" spans="1:10" ht="16" thickBot="1" x14ac:dyDescent="0.4">
      <c r="A2" s="162" t="s">
        <v>27</v>
      </c>
      <c r="B2" s="75" t="s">
        <v>42</v>
      </c>
      <c r="C2" s="35" t="s">
        <v>43</v>
      </c>
      <c r="D2" s="35" t="s">
        <v>44</v>
      </c>
      <c r="E2" s="35" t="s">
        <v>45</v>
      </c>
      <c r="F2" s="35" t="s">
        <v>46</v>
      </c>
      <c r="G2" s="35" t="s">
        <v>47</v>
      </c>
      <c r="H2" s="35" t="s">
        <v>48</v>
      </c>
      <c r="I2" s="35" t="s">
        <v>49</v>
      </c>
      <c r="J2" s="75" t="s">
        <v>50</v>
      </c>
    </row>
    <row r="3" spans="1:10" x14ac:dyDescent="0.35">
      <c r="A3" s="50" t="s">
        <v>388</v>
      </c>
      <c r="B3" s="51">
        <v>0.2243641000151276</v>
      </c>
      <c r="C3" s="51">
        <v>0.19080720669598525</v>
      </c>
      <c r="D3" s="51">
        <v>0.17385123552284987</v>
      </c>
      <c r="E3" s="51">
        <v>0.23433685923515052</v>
      </c>
      <c r="F3" s="51">
        <v>0.25222351121423048</v>
      </c>
      <c r="G3" s="51">
        <v>0.17106819077650767</v>
      </c>
      <c r="H3" s="51">
        <v>0.28772378516624042</v>
      </c>
      <c r="I3" s="51">
        <v>0.12475247524752475</v>
      </c>
      <c r="J3" s="158">
        <v>0.20773875710402767</v>
      </c>
    </row>
    <row r="4" spans="1:10" ht="16" thickBot="1" x14ac:dyDescent="0.4">
      <c r="A4" s="160" t="s">
        <v>389</v>
      </c>
      <c r="B4" s="163">
        <v>0.23877855336805481</v>
      </c>
      <c r="C4" s="163">
        <v>0.2008795573840261</v>
      </c>
      <c r="D4" s="163">
        <v>0.17861771961366393</v>
      </c>
      <c r="E4" s="163">
        <v>0.25119144484482159</v>
      </c>
      <c r="F4" s="163">
        <v>0.25531709203402941</v>
      </c>
      <c r="G4" s="163">
        <v>0.17934568387859676</v>
      </c>
      <c r="H4" s="163">
        <v>0.28388746803069054</v>
      </c>
      <c r="I4" s="163">
        <v>0.14257425742574256</v>
      </c>
      <c r="J4" s="164">
        <v>0.21813998023227082</v>
      </c>
    </row>
    <row r="5" spans="1:10" x14ac:dyDescent="0.35">
      <c r="A5" s="50" t="s">
        <v>390</v>
      </c>
      <c r="B5" s="165">
        <v>0.34204467939972716</v>
      </c>
      <c r="C5" s="165">
        <v>0.34404718232356013</v>
      </c>
      <c r="D5" s="165">
        <v>0.37485989455768193</v>
      </c>
      <c r="E5" s="165">
        <v>0.38270458502611726</v>
      </c>
      <c r="F5" s="165">
        <v>0.37048801617095006</v>
      </c>
      <c r="G5" s="165">
        <v>0.30210772833723654</v>
      </c>
      <c r="H5" s="165">
        <v>0.37155669442664957</v>
      </c>
      <c r="I5" s="165">
        <v>0.43542074363992173</v>
      </c>
      <c r="J5" s="166">
        <v>0.35390552616063153</v>
      </c>
    </row>
    <row r="6" spans="1:10" ht="16" thickBot="1" x14ac:dyDescent="0.4">
      <c r="A6" s="160" t="s">
        <v>391</v>
      </c>
      <c r="B6" s="167">
        <v>0.45444662346521147</v>
      </c>
      <c r="C6" s="167">
        <v>0.3937692242571324</v>
      </c>
      <c r="D6" s="167">
        <v>0.43991033251691641</v>
      </c>
      <c r="E6" s="167">
        <v>0.4056877539175856</v>
      </c>
      <c r="F6" s="167">
        <v>0.39358937337568584</v>
      </c>
      <c r="G6" s="167">
        <v>0.33879781420765026</v>
      </c>
      <c r="H6" s="167">
        <v>0.42921204356181936</v>
      </c>
      <c r="I6" s="167">
        <v>0.46281800391389433</v>
      </c>
      <c r="J6" s="168">
        <v>0.42475707711509453</v>
      </c>
    </row>
    <row r="7" spans="1:10" x14ac:dyDescent="0.35">
      <c r="A7" s="50" t="s">
        <v>392</v>
      </c>
      <c r="B7" s="165">
        <v>0.48464880310231218</v>
      </c>
      <c r="C7" s="165">
        <v>0.45082463307610832</v>
      </c>
      <c r="D7" s="165">
        <v>0.42815211842776929</v>
      </c>
      <c r="E7" s="165">
        <v>0.45804988662131518</v>
      </c>
      <c r="F7" s="165">
        <v>0.45872488072863959</v>
      </c>
      <c r="G7" s="165">
        <v>0.39872798434442269</v>
      </c>
      <c r="H7" s="165">
        <v>0.55697445972495085</v>
      </c>
      <c r="I7" s="165">
        <v>0.52673267326732676</v>
      </c>
      <c r="J7" s="166">
        <v>0.46098203489376405</v>
      </c>
    </row>
    <row r="8" spans="1:10" ht="16" thickBot="1" x14ac:dyDescent="0.4">
      <c r="A8" s="160" t="s">
        <v>393</v>
      </c>
      <c r="B8" s="167">
        <v>0.53033793043123301</v>
      </c>
      <c r="C8" s="167">
        <v>0.49167801482826451</v>
      </c>
      <c r="D8" s="167">
        <v>0.46267228177641656</v>
      </c>
      <c r="E8" s="167">
        <v>0.50043607186464334</v>
      </c>
      <c r="F8" s="167">
        <v>0.48691629319068963</v>
      </c>
      <c r="G8" s="167">
        <v>0.42808219178082191</v>
      </c>
      <c r="H8" s="167">
        <v>0.61493123772102165</v>
      </c>
      <c r="I8" s="167">
        <v>0.5643564356435643</v>
      </c>
      <c r="J8" s="168">
        <v>0.5016194506823286</v>
      </c>
    </row>
    <row r="9" spans="1:10" x14ac:dyDescent="0.35">
      <c r="A9" s="50" t="s">
        <v>394</v>
      </c>
      <c r="B9" s="165">
        <v>0.65348152991173591</v>
      </c>
      <c r="C9" s="165">
        <v>0.63235031915272977</v>
      </c>
      <c r="D9" s="165">
        <v>0.72579323903664461</v>
      </c>
      <c r="E9" s="165">
        <v>0.71155221745350505</v>
      </c>
      <c r="F9" s="165">
        <v>0.64300626304801667</v>
      </c>
      <c r="G9" s="165">
        <v>0.67721518987341767</v>
      </c>
      <c r="H9" s="165">
        <v>0.70565453137103018</v>
      </c>
      <c r="I9" s="165">
        <v>0.5714285714285714</v>
      </c>
      <c r="J9" s="166">
        <v>0.6640378071070091</v>
      </c>
    </row>
    <row r="10" spans="1:10" x14ac:dyDescent="0.35">
      <c r="A10" s="50" t="s">
        <v>395</v>
      </c>
      <c r="B10" s="165">
        <v>0.76016765871117153</v>
      </c>
      <c r="C10" s="165">
        <v>0.75476580916265246</v>
      </c>
      <c r="D10" s="165">
        <v>0.81194007090846709</v>
      </c>
      <c r="E10" s="165">
        <v>0.76557428541513972</v>
      </c>
      <c r="F10" s="165">
        <v>0.7357762777242044</v>
      </c>
      <c r="G10" s="165">
        <v>0.74108053007135577</v>
      </c>
      <c r="H10" s="165">
        <v>0.77891737891737889</v>
      </c>
      <c r="I10" s="165">
        <v>0.68521897810218979</v>
      </c>
      <c r="J10" s="166">
        <v>0.76583283081380438</v>
      </c>
    </row>
    <row r="11" spans="1:10" ht="42" customHeight="1" x14ac:dyDescent="0.35">
      <c r="A11" s="231" t="str">
        <f>IFERROR(INDEX(Footnotes!$D:$D,MATCH(Footnotes!$B$17,Footnotes!$B:$B,0)),"")</f>
        <v>Results are drawn from participants’ responses to SFOF questionnaires, and only include participants who had their first plan approved between 1 July 2016 and 31 December 2020 and have had a second plan reassessment to date.</v>
      </c>
      <c r="B11" s="231"/>
      <c r="C11" s="231"/>
      <c r="D11" s="231"/>
      <c r="E11" s="231"/>
      <c r="F11" s="231"/>
      <c r="G11" s="231"/>
      <c r="H11" s="231"/>
      <c r="I11" s="231"/>
      <c r="J11" s="231"/>
    </row>
    <row r="12" spans="1:10" s="233" customFormat="1" x14ac:dyDescent="0.35">
      <c r="A12" s="233" t="s">
        <v>251</v>
      </c>
    </row>
  </sheetData>
  <mergeCells count="3">
    <mergeCell ref="A1:J1"/>
    <mergeCell ref="A11:J11"/>
    <mergeCell ref="A12:XFD12"/>
  </mergeCells>
  <hyperlinks>
    <hyperlink ref="A12" location="TableOfContents!A1" display="Back to Table of Contents" xr:uid="{EE603A6F-B325-43F8-A48F-154858974586}"/>
  </hyperlink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9"/>
  <sheetViews>
    <sheetView workbookViewId="0">
      <selection sqref="A1:J1"/>
    </sheetView>
  </sheetViews>
  <sheetFormatPr defaultColWidth="0" defaultRowHeight="15.5" zeroHeight="1" x14ac:dyDescent="0.35"/>
  <cols>
    <col min="1" max="1" width="21.453125" style="18" bestFit="1" customWidth="1"/>
    <col min="2" max="10" width="10" style="18" customWidth="1"/>
    <col min="11" max="16384" width="9.1796875" style="18" hidden="1"/>
  </cols>
  <sheetData>
    <row r="1" spans="1:10" x14ac:dyDescent="0.35">
      <c r="A1" s="231" t="str">
        <f>n_t026h</f>
        <v>Table N.26 Distribution of active participant by method of financial plan management at 31 December 2022</v>
      </c>
      <c r="B1" s="231"/>
      <c r="C1" s="231"/>
      <c r="D1" s="231"/>
      <c r="E1" s="231"/>
      <c r="F1" s="231"/>
      <c r="G1" s="231"/>
      <c r="H1" s="231"/>
      <c r="I1" s="231"/>
      <c r="J1" s="231"/>
    </row>
    <row r="2" spans="1:10" ht="16" thickBot="1" x14ac:dyDescent="0.4">
      <c r="A2" s="23" t="s">
        <v>30</v>
      </c>
      <c r="B2" s="44" t="s">
        <v>42</v>
      </c>
      <c r="C2" s="44" t="s">
        <v>43</v>
      </c>
      <c r="D2" s="44" t="s">
        <v>44</v>
      </c>
      <c r="E2" s="44" t="s">
        <v>45</v>
      </c>
      <c r="F2" s="44" t="s">
        <v>46</v>
      </c>
      <c r="G2" s="44" t="s">
        <v>47</v>
      </c>
      <c r="H2" s="44" t="s">
        <v>48</v>
      </c>
      <c r="I2" s="44" t="s">
        <v>49</v>
      </c>
      <c r="J2" s="26" t="s">
        <v>50</v>
      </c>
    </row>
    <row r="3" spans="1:10" x14ac:dyDescent="0.35">
      <c r="A3" s="46" t="s">
        <v>396</v>
      </c>
      <c r="B3" s="51">
        <v>0.18443290720830682</v>
      </c>
      <c r="C3" s="51">
        <v>6.2188321177449692E-2</v>
      </c>
      <c r="D3" s="51">
        <v>9.3119756164224715E-2</v>
      </c>
      <c r="E3" s="51">
        <v>0.20719840397377956</v>
      </c>
      <c r="F3" s="51">
        <v>7.9112192155670419E-2</v>
      </c>
      <c r="G3" s="51">
        <v>0.13466393183969708</v>
      </c>
      <c r="H3" s="51">
        <v>8.95752103427047E-2</v>
      </c>
      <c r="I3" s="51">
        <v>8.7653860499813496E-2</v>
      </c>
      <c r="J3" s="158">
        <v>0.1216520164101558</v>
      </c>
    </row>
    <row r="4" spans="1:10" x14ac:dyDescent="0.35">
      <c r="A4" s="50" t="s">
        <v>397</v>
      </c>
      <c r="B4" s="51">
        <v>7.0296029386858846E-2</v>
      </c>
      <c r="C4" s="51">
        <v>7.6349434145254622E-2</v>
      </c>
      <c r="D4" s="51">
        <v>5.3355640772919655E-2</v>
      </c>
      <c r="E4" s="51">
        <v>0.12181914417165425</v>
      </c>
      <c r="F4" s="51">
        <v>4.1532380662815442E-2</v>
      </c>
      <c r="G4" s="51">
        <v>7.4865888292836857E-2</v>
      </c>
      <c r="H4" s="51">
        <v>8.6804843012517952E-2</v>
      </c>
      <c r="I4" s="51">
        <v>5.5576277508392391E-2</v>
      </c>
      <c r="J4" s="158">
        <v>7.052443130261743E-2</v>
      </c>
    </row>
    <row r="5" spans="1:10" x14ac:dyDescent="0.35">
      <c r="A5" s="50" t="s">
        <v>398</v>
      </c>
      <c r="B5" s="51">
        <v>0.21368544614647877</v>
      </c>
      <c r="C5" s="51">
        <v>0.2626719353084187</v>
      </c>
      <c r="D5" s="51">
        <v>0.23513090436237441</v>
      </c>
      <c r="E5" s="51">
        <v>0.18230120923415172</v>
      </c>
      <c r="F5" s="51">
        <v>0.18548697679132461</v>
      </c>
      <c r="G5" s="51">
        <v>0.15059955822025875</v>
      </c>
      <c r="H5" s="51">
        <v>0.3613790272932485</v>
      </c>
      <c r="I5" s="51">
        <v>9.5673256247668786E-2</v>
      </c>
      <c r="J5" s="158">
        <v>0.22617391822249003</v>
      </c>
    </row>
    <row r="6" spans="1:10" ht="16" thickBot="1" x14ac:dyDescent="0.4">
      <c r="A6" s="160" t="s">
        <v>399</v>
      </c>
      <c r="B6" s="51">
        <v>0.53158561725835562</v>
      </c>
      <c r="C6" s="51">
        <v>0.59879030936887701</v>
      </c>
      <c r="D6" s="51">
        <v>0.61839369870048122</v>
      </c>
      <c r="E6" s="51">
        <v>0.48868124262041446</v>
      </c>
      <c r="F6" s="51">
        <v>0.69386845039018952</v>
      </c>
      <c r="G6" s="51">
        <v>0.63987062164720732</v>
      </c>
      <c r="H6" s="51">
        <v>0.46224091935152883</v>
      </c>
      <c r="I6" s="51">
        <v>0.7610966057441253</v>
      </c>
      <c r="J6" s="158">
        <v>0.58164963406473669</v>
      </c>
    </row>
    <row r="7" spans="1:10" x14ac:dyDescent="0.35">
      <c r="A7" s="161" t="s">
        <v>257</v>
      </c>
      <c r="B7" s="49">
        <v>1</v>
      </c>
      <c r="C7" s="49">
        <v>1</v>
      </c>
      <c r="D7" s="49">
        <v>1</v>
      </c>
      <c r="E7" s="49">
        <v>1</v>
      </c>
      <c r="F7" s="49">
        <v>1</v>
      </c>
      <c r="G7" s="49">
        <v>1</v>
      </c>
      <c r="H7" s="49">
        <v>0.99999999999999989</v>
      </c>
      <c r="I7" s="49">
        <v>1</v>
      </c>
      <c r="J7" s="145">
        <v>0.99999999999999989</v>
      </c>
    </row>
    <row r="8" spans="1:10" ht="71.25" customHeight="1" x14ac:dyDescent="0.35">
      <c r="A8" s="231" t="str">
        <f>IFERROR(INDEX(Footnotes!$D:$D,MATCH(Footnotes!$B$18,Footnotes!$B:$B,0)),"")</f>
        <v>Participants can use more than one method to manage their funding. This table is a hierarchy whereby each participant is only captured once. The hierarchy is: (1) self-managed fully, (2) self-managed partly (regardless of other methods being used), (3) anyone who does not fall into ‘self-managed partly’ and has a plan manager, and (4) anyone else.</v>
      </c>
      <c r="B8" s="231"/>
      <c r="C8" s="231"/>
      <c r="D8" s="231"/>
      <c r="E8" s="231"/>
      <c r="F8" s="231"/>
      <c r="G8" s="231"/>
      <c r="H8" s="231"/>
      <c r="I8" s="231"/>
      <c r="J8" s="231"/>
    </row>
    <row r="9" spans="1:10" s="233" customFormat="1" x14ac:dyDescent="0.35">
      <c r="A9" s="233" t="s">
        <v>251</v>
      </c>
    </row>
  </sheetData>
  <mergeCells count="3">
    <mergeCell ref="A1:J1"/>
    <mergeCell ref="A8:J8"/>
    <mergeCell ref="A9:XFD9"/>
  </mergeCells>
  <hyperlinks>
    <hyperlink ref="A9" location="TableOfContents!A1" display="Back to Table of Contents" xr:uid="{D65CF569-9B45-4DBA-9A74-30223721F48A}"/>
  </hyperlink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7"/>
  <sheetViews>
    <sheetView workbookViewId="0">
      <selection sqref="A1:J1"/>
    </sheetView>
  </sheetViews>
  <sheetFormatPr defaultColWidth="0" defaultRowHeight="15.5" zeroHeight="1" x14ac:dyDescent="0.35"/>
  <cols>
    <col min="1" max="1" width="21.26953125" style="18" customWidth="1"/>
    <col min="2" max="10" width="10" style="18" customWidth="1"/>
    <col min="11" max="16384" width="9.1796875" style="18" hidden="1"/>
  </cols>
  <sheetData>
    <row r="1" spans="1:10" x14ac:dyDescent="0.35">
      <c r="A1" s="231" t="str">
        <f>n_t027h</f>
        <v>Table N.27 Distribution of plan budget amount by method of financial plan management</v>
      </c>
      <c r="B1" s="231"/>
      <c r="C1" s="231"/>
      <c r="D1" s="231"/>
      <c r="E1" s="231"/>
      <c r="F1" s="231"/>
      <c r="G1" s="231"/>
      <c r="H1" s="231"/>
      <c r="I1" s="231"/>
      <c r="J1" s="231"/>
    </row>
    <row r="2" spans="1:10" ht="16" thickBot="1" x14ac:dyDescent="0.4">
      <c r="A2" s="23" t="s">
        <v>30</v>
      </c>
      <c r="B2" s="44" t="s">
        <v>42</v>
      </c>
      <c r="C2" s="44" t="s">
        <v>43</v>
      </c>
      <c r="D2" s="44" t="s">
        <v>44</v>
      </c>
      <c r="E2" s="44" t="s">
        <v>45</v>
      </c>
      <c r="F2" s="44" t="s">
        <v>46</v>
      </c>
      <c r="G2" s="44" t="s">
        <v>47</v>
      </c>
      <c r="H2" s="44" t="s">
        <v>48</v>
      </c>
      <c r="I2" s="44" t="s">
        <v>49</v>
      </c>
      <c r="J2" s="26" t="s">
        <v>50</v>
      </c>
    </row>
    <row r="3" spans="1:10" x14ac:dyDescent="0.35">
      <c r="A3" s="157" t="s">
        <v>396</v>
      </c>
      <c r="B3" s="141">
        <v>0.52308903533566964</v>
      </c>
      <c r="C3" s="51">
        <v>0.33546961830260053</v>
      </c>
      <c r="D3" s="51">
        <v>0.39056271035284801</v>
      </c>
      <c r="E3" s="51">
        <v>0.527883173245149</v>
      </c>
      <c r="F3" s="51">
        <v>0.41161432686977351</v>
      </c>
      <c r="G3" s="51">
        <v>0.57355675059524647</v>
      </c>
      <c r="H3" s="51">
        <v>0.32115343761097981</v>
      </c>
      <c r="I3" s="51">
        <v>0.59911392322373158</v>
      </c>
      <c r="J3" s="158">
        <v>0.4390347845073358</v>
      </c>
    </row>
    <row r="4" spans="1:10" x14ac:dyDescent="0.35">
      <c r="A4" s="208" t="s">
        <v>400</v>
      </c>
      <c r="B4" s="141">
        <v>0.10627826810623101</v>
      </c>
      <c r="C4" s="51">
        <v>0.15054068079507724</v>
      </c>
      <c r="D4" s="51">
        <v>0.1322066165280967</v>
      </c>
      <c r="E4" s="51">
        <v>0.13735707756583818</v>
      </c>
      <c r="F4" s="51">
        <v>8.7032884966607202E-2</v>
      </c>
      <c r="G4" s="51">
        <v>8.8901547184072727E-2</v>
      </c>
      <c r="H4" s="51">
        <v>0.19709102448049615</v>
      </c>
      <c r="I4" s="51">
        <v>3.7656156737667139E-2</v>
      </c>
      <c r="J4" s="158">
        <v>0.12319050523081876</v>
      </c>
    </row>
    <row r="5" spans="1:10" ht="16" thickBot="1" x14ac:dyDescent="0.4">
      <c r="A5" s="143" t="s">
        <v>399</v>
      </c>
      <c r="B5" s="141">
        <v>0.37063269655809938</v>
      </c>
      <c r="C5" s="51">
        <v>0.51398970090232221</v>
      </c>
      <c r="D5" s="51">
        <v>0.47723067311905537</v>
      </c>
      <c r="E5" s="51">
        <v>0.33475974918901297</v>
      </c>
      <c r="F5" s="51">
        <v>0.50135278816361917</v>
      </c>
      <c r="G5" s="51">
        <v>0.33754170222068069</v>
      </c>
      <c r="H5" s="51">
        <v>0.48175553790852405</v>
      </c>
      <c r="I5" s="51">
        <v>0.36322992003860133</v>
      </c>
      <c r="J5" s="158">
        <v>0.43777471026184561</v>
      </c>
    </row>
    <row r="6" spans="1:10" x14ac:dyDescent="0.35">
      <c r="A6" s="159" t="s">
        <v>257</v>
      </c>
      <c r="B6" s="145">
        <v>1</v>
      </c>
      <c r="C6" s="49">
        <v>1</v>
      </c>
      <c r="D6" s="49">
        <v>1</v>
      </c>
      <c r="E6" s="49">
        <v>1</v>
      </c>
      <c r="F6" s="49">
        <v>0.99999999999999989</v>
      </c>
      <c r="G6" s="49">
        <v>0.99999999999999989</v>
      </c>
      <c r="H6" s="49">
        <v>1</v>
      </c>
      <c r="I6" s="49">
        <v>1</v>
      </c>
      <c r="J6" s="145">
        <v>1</v>
      </c>
    </row>
    <row r="7" spans="1:10" s="233" customFormat="1" x14ac:dyDescent="0.35">
      <c r="A7" s="233" t="s">
        <v>251</v>
      </c>
    </row>
  </sheetData>
  <mergeCells count="2">
    <mergeCell ref="A1:J1"/>
    <mergeCell ref="A7:XFD7"/>
  </mergeCells>
  <hyperlinks>
    <hyperlink ref="A7" location="TableOfContents!A1" display="Back to Table of Contents" xr:uid="{8D164B5D-163A-4C16-B858-2C97E15BDE35}"/>
  </hyperlink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XFC6"/>
  <sheetViews>
    <sheetView zoomScaleNormal="100" workbookViewId="0">
      <selection sqref="A1:J1"/>
    </sheetView>
  </sheetViews>
  <sheetFormatPr defaultColWidth="0" defaultRowHeight="15.5" zeroHeight="1" x14ac:dyDescent="0.35"/>
  <cols>
    <col min="1" max="1" width="36" style="18" bestFit="1" customWidth="1"/>
    <col min="2" max="9" width="10" style="18" customWidth="1"/>
    <col min="10" max="10" width="11.54296875" style="18" customWidth="1"/>
    <col min="11" max="16381" width="9.1796875" style="18" hidden="1"/>
    <col min="16382" max="16382" width="0.7265625" style="18" hidden="1" customWidth="1"/>
    <col min="16383" max="16383" width="2.7265625" style="18" hidden="1" customWidth="1"/>
    <col min="16384" max="16384" width="1.54296875" style="18" hidden="1" customWidth="1"/>
  </cols>
  <sheetData>
    <row r="1" spans="1:10" x14ac:dyDescent="0.35">
      <c r="A1" s="231" t="str">
        <f>n_t028h</f>
        <v>Table N.28 Estimated number of plan reviews - excluding plans less than 31 days</v>
      </c>
      <c r="B1" s="231"/>
      <c r="C1" s="231"/>
      <c r="D1" s="231"/>
      <c r="E1" s="231"/>
      <c r="F1" s="231"/>
      <c r="G1" s="231"/>
      <c r="H1" s="231"/>
      <c r="I1" s="231"/>
      <c r="J1" s="231"/>
    </row>
    <row r="2" spans="1:10" ht="16" thickBot="1" x14ac:dyDescent="0.4">
      <c r="A2" s="23" t="s">
        <v>8</v>
      </c>
      <c r="B2" s="35" t="s">
        <v>42</v>
      </c>
      <c r="C2" s="35" t="s">
        <v>43</v>
      </c>
      <c r="D2" s="35" t="s">
        <v>44</v>
      </c>
      <c r="E2" s="35" t="s">
        <v>45</v>
      </c>
      <c r="F2" s="35" t="s">
        <v>46</v>
      </c>
      <c r="G2" s="35" t="s">
        <v>47</v>
      </c>
      <c r="H2" s="35" t="s">
        <v>48</v>
      </c>
      <c r="I2" s="35" t="s">
        <v>49</v>
      </c>
      <c r="J2" s="75" t="s">
        <v>50</v>
      </c>
    </row>
    <row r="3" spans="1:10" x14ac:dyDescent="0.35">
      <c r="A3" s="153" t="s">
        <v>9</v>
      </c>
      <c r="B3" s="154">
        <v>20222</v>
      </c>
      <c r="C3" s="154">
        <v>18685</v>
      </c>
      <c r="D3" s="154">
        <v>17211</v>
      </c>
      <c r="E3" s="154">
        <v>8010</v>
      </c>
      <c r="F3" s="154">
        <v>7457</v>
      </c>
      <c r="G3" s="154">
        <v>1851</v>
      </c>
      <c r="H3" s="154">
        <v>1497</v>
      </c>
      <c r="I3" s="154">
        <v>930</v>
      </c>
      <c r="J3" s="155">
        <v>75867</v>
      </c>
    </row>
    <row r="4" spans="1:10" x14ac:dyDescent="0.35">
      <c r="A4" s="156" t="s">
        <v>33</v>
      </c>
      <c r="B4" s="136">
        <v>567853</v>
      </c>
      <c r="C4" s="136">
        <v>405818</v>
      </c>
      <c r="D4" s="136">
        <v>284272</v>
      </c>
      <c r="E4" s="136">
        <v>112477</v>
      </c>
      <c r="F4" s="136">
        <v>150926</v>
      </c>
      <c r="G4" s="136">
        <v>38694</v>
      </c>
      <c r="H4" s="136">
        <v>38085</v>
      </c>
      <c r="I4" s="136">
        <v>12307</v>
      </c>
      <c r="J4" s="137">
        <v>1610554</v>
      </c>
    </row>
    <row r="5" spans="1:10" ht="25" customHeight="1" x14ac:dyDescent="0.35">
      <c r="A5" s="231" t="str">
        <f>IFERROR(INDEX(Footnotes!$D:$D,MATCH(Footnotes!$B$19,Footnotes!$B:$B,0)),"")</f>
        <v>The National totals include plan reviews where jurisdiction information was missing.</v>
      </c>
      <c r="B5" s="231"/>
      <c r="C5" s="231"/>
      <c r="D5" s="231"/>
      <c r="E5" s="231"/>
      <c r="F5" s="231"/>
      <c r="G5" s="231"/>
      <c r="H5" s="231"/>
      <c r="I5" s="231"/>
      <c r="J5" s="231"/>
    </row>
    <row r="6" spans="1:10" s="233" customFormat="1" x14ac:dyDescent="0.35">
      <c r="A6" s="233" t="s">
        <v>251</v>
      </c>
    </row>
  </sheetData>
  <mergeCells count="3">
    <mergeCell ref="A1:J1"/>
    <mergeCell ref="A5:J5"/>
    <mergeCell ref="A6:XFD6"/>
  </mergeCells>
  <hyperlinks>
    <hyperlink ref="A6" location="TableOfContents!A1" display="Back to Table of Contents" xr:uid="{F6EA3737-E99B-4694-BC50-13E2987A38F5}"/>
  </hyperlinks>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8"/>
  <sheetViews>
    <sheetView workbookViewId="0">
      <selection sqref="A1:J1"/>
    </sheetView>
  </sheetViews>
  <sheetFormatPr defaultColWidth="0" defaultRowHeight="15.5" zeroHeight="1" x14ac:dyDescent="0.35"/>
  <cols>
    <col min="1" max="1" width="41" style="18" bestFit="1" customWidth="1"/>
    <col min="2" max="10" width="10" style="18" customWidth="1"/>
    <col min="11" max="16384" width="9.1796875" style="18" hidden="1"/>
  </cols>
  <sheetData>
    <row r="1" spans="1:10" x14ac:dyDescent="0.35">
      <c r="A1" s="231" t="str">
        <f>n_t029h</f>
        <v>Table N.29 Number and rates of participant complaints</v>
      </c>
      <c r="B1" s="231"/>
      <c r="C1" s="231"/>
      <c r="D1" s="231"/>
      <c r="E1" s="231"/>
      <c r="F1" s="231"/>
      <c r="G1" s="231"/>
      <c r="H1" s="231"/>
      <c r="I1" s="231"/>
      <c r="J1" s="231"/>
    </row>
    <row r="2" spans="1:10" ht="16" thickBot="1" x14ac:dyDescent="0.4">
      <c r="A2" s="23" t="s">
        <v>28</v>
      </c>
      <c r="B2" s="35" t="s">
        <v>42</v>
      </c>
      <c r="C2" s="35" t="s">
        <v>43</v>
      </c>
      <c r="D2" s="35" t="s">
        <v>44</v>
      </c>
      <c r="E2" s="35" t="s">
        <v>45</v>
      </c>
      <c r="F2" s="35" t="s">
        <v>46</v>
      </c>
      <c r="G2" s="35" t="s">
        <v>47</v>
      </c>
      <c r="H2" s="35" t="s">
        <v>48</v>
      </c>
      <c r="I2" s="35" t="s">
        <v>49</v>
      </c>
      <c r="J2" s="26" t="s">
        <v>50</v>
      </c>
    </row>
    <row r="3" spans="1:10" x14ac:dyDescent="0.35">
      <c r="A3" s="139" t="s">
        <v>401</v>
      </c>
      <c r="B3" s="136">
        <v>2331</v>
      </c>
      <c r="C3" s="136">
        <v>2398</v>
      </c>
      <c r="D3" s="136">
        <v>1798</v>
      </c>
      <c r="E3" s="136">
        <v>799</v>
      </c>
      <c r="F3" s="136">
        <v>849</v>
      </c>
      <c r="G3" s="136">
        <v>184</v>
      </c>
      <c r="H3" s="136">
        <v>160</v>
      </c>
      <c r="I3" s="136">
        <v>111</v>
      </c>
      <c r="J3" s="137">
        <v>8872</v>
      </c>
    </row>
    <row r="4" spans="1:10" ht="16" thickBot="1" x14ac:dyDescent="0.4">
      <c r="A4" s="147" t="s">
        <v>402</v>
      </c>
      <c r="B4" s="148">
        <v>5.4982088364070585E-2</v>
      </c>
      <c r="C4" s="148">
        <v>6.3690841785494931E-2</v>
      </c>
      <c r="D4" s="148">
        <v>6.0566250652653565E-2</v>
      </c>
      <c r="E4" s="148">
        <v>6.5656617533768169E-2</v>
      </c>
      <c r="F4" s="148">
        <v>6.9513243541982239E-2</v>
      </c>
      <c r="G4" s="148">
        <v>5.8154235145385591E-2</v>
      </c>
      <c r="H4" s="148">
        <v>6.6112287588451016E-2</v>
      </c>
      <c r="I4" s="148">
        <v>8.4122773777946191E-2</v>
      </c>
      <c r="J4" s="149">
        <v>6.2907541619433127E-2</v>
      </c>
    </row>
    <row r="5" spans="1:10" x14ac:dyDescent="0.35">
      <c r="A5" s="139" t="s">
        <v>403</v>
      </c>
      <c r="B5" s="150">
        <v>44645</v>
      </c>
      <c r="C5" s="150">
        <v>36535</v>
      </c>
      <c r="D5" s="150">
        <v>24187</v>
      </c>
      <c r="E5" s="150">
        <v>10369</v>
      </c>
      <c r="F5" s="150">
        <v>16753</v>
      </c>
      <c r="G5" s="150">
        <v>2726</v>
      </c>
      <c r="H5" s="150">
        <v>3175</v>
      </c>
      <c r="I5" s="150">
        <v>1137</v>
      </c>
      <c r="J5" s="34">
        <v>149665</v>
      </c>
    </row>
    <row r="6" spans="1:10" x14ac:dyDescent="0.35">
      <c r="A6" s="132" t="s">
        <v>402</v>
      </c>
      <c r="B6" s="148">
        <v>6.6860468925588057E-2</v>
      </c>
      <c r="C6" s="148">
        <v>7.2358892979246456E-2</v>
      </c>
      <c r="D6" s="148">
        <v>6.8151423971552619E-2</v>
      </c>
      <c r="E6" s="148">
        <v>7.1671915568285408E-2</v>
      </c>
      <c r="F6" s="148">
        <v>9.1037285998799067E-2</v>
      </c>
      <c r="G6" s="148">
        <v>6.0772079621233446E-2</v>
      </c>
      <c r="H6" s="148">
        <v>6.8028121861399393E-2</v>
      </c>
      <c r="I6" s="151">
        <v>6.9996152366294723E-2</v>
      </c>
      <c r="J6" s="152">
        <v>7.6136804353937576E-2</v>
      </c>
    </row>
    <row r="7" spans="1:10" ht="25.5" customHeight="1" x14ac:dyDescent="0.35">
      <c r="A7" s="231" t="str">
        <f>IFERROR(INDEX(Footnotes!$D:$D,MATCH(Footnotes!$B$20,Footnotes!$B:$B,0)),"")</f>
        <v>The National totals include participant complaints where jurisdiction information was missing.</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F04C1932-D92E-4C24-83B2-7965AB753999}"/>
  </hyperlinks>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11"/>
  <sheetViews>
    <sheetView workbookViewId="0">
      <selection sqref="A1:J1"/>
    </sheetView>
  </sheetViews>
  <sheetFormatPr defaultColWidth="0" defaultRowHeight="15.5" zeroHeight="1" x14ac:dyDescent="0.35"/>
  <cols>
    <col min="1" max="1" width="26.54296875" style="18" bestFit="1" customWidth="1"/>
    <col min="2" max="10" width="10" style="18" customWidth="1"/>
    <col min="11" max="16384" width="9.1796875" style="18" hidden="1"/>
  </cols>
  <sheetData>
    <row r="1" spans="1:10" x14ac:dyDescent="0.35">
      <c r="A1" s="231" t="str">
        <f>n_t030h</f>
        <v>Table N.30 Duration to plan activation for active participants</v>
      </c>
      <c r="B1" s="231"/>
      <c r="C1" s="231"/>
      <c r="D1" s="231"/>
      <c r="E1" s="231"/>
      <c r="F1" s="231"/>
      <c r="G1" s="231"/>
      <c r="H1" s="231"/>
      <c r="I1" s="231"/>
      <c r="J1" s="231"/>
    </row>
    <row r="2" spans="1:10" ht="16" thickBot="1" x14ac:dyDescent="0.4">
      <c r="A2" s="130" t="s">
        <v>54</v>
      </c>
      <c r="B2" s="26" t="s">
        <v>42</v>
      </c>
      <c r="C2" s="44" t="s">
        <v>43</v>
      </c>
      <c r="D2" s="44" t="s">
        <v>44</v>
      </c>
      <c r="E2" s="44" t="s">
        <v>45</v>
      </c>
      <c r="F2" s="44" t="s">
        <v>46</v>
      </c>
      <c r="G2" s="44" t="s">
        <v>47</v>
      </c>
      <c r="H2" s="44" t="s">
        <v>48</v>
      </c>
      <c r="I2" s="45" t="s">
        <v>49</v>
      </c>
      <c r="J2" s="44" t="s">
        <v>50</v>
      </c>
    </row>
    <row r="3" spans="1:10" x14ac:dyDescent="0.35">
      <c r="A3" s="140" t="s">
        <v>404</v>
      </c>
      <c r="B3" s="141">
        <v>0.69785674522174801</v>
      </c>
      <c r="C3" s="51">
        <v>0.67607133937622121</v>
      </c>
      <c r="D3" s="51">
        <v>0.6909881745276607</v>
      </c>
      <c r="E3" s="51">
        <v>0.69321211292637908</v>
      </c>
      <c r="F3" s="51">
        <v>0.68046687948922591</v>
      </c>
      <c r="G3" s="51">
        <v>0.68557031607879071</v>
      </c>
      <c r="H3" s="51">
        <v>0.60413683373110583</v>
      </c>
      <c r="I3" s="52">
        <v>0.65325468717084478</v>
      </c>
      <c r="J3" s="53">
        <v>0.68680977024624279</v>
      </c>
    </row>
    <row r="4" spans="1:10" x14ac:dyDescent="0.35">
      <c r="A4" s="142" t="s">
        <v>405</v>
      </c>
      <c r="B4" s="141">
        <v>0.12146435861410811</v>
      </c>
      <c r="C4" s="51">
        <v>0.1230736458593486</v>
      </c>
      <c r="D4" s="51">
        <v>0.12077386615921344</v>
      </c>
      <c r="E4" s="51">
        <v>0.11012372684394012</v>
      </c>
      <c r="F4" s="51">
        <v>0.11754289704708699</v>
      </c>
      <c r="G4" s="51">
        <v>0.11039853412734768</v>
      </c>
      <c r="H4" s="51">
        <v>0.14542561654733493</v>
      </c>
      <c r="I4" s="52">
        <v>0.12344638719191069</v>
      </c>
      <c r="J4" s="53">
        <v>0.12052685427075779</v>
      </c>
    </row>
    <row r="5" spans="1:10" x14ac:dyDescent="0.35">
      <c r="A5" s="142" t="s">
        <v>406</v>
      </c>
      <c r="B5" s="141">
        <v>5.3548233173395542E-2</v>
      </c>
      <c r="C5" s="51">
        <v>5.5473122860626715E-2</v>
      </c>
      <c r="D5" s="51">
        <v>5.3871596212224183E-2</v>
      </c>
      <c r="E5" s="51">
        <v>5.3523822544261399E-2</v>
      </c>
      <c r="F5" s="51">
        <v>5.7561851556264962E-2</v>
      </c>
      <c r="G5" s="51">
        <v>5.2954649564819059E-2</v>
      </c>
      <c r="H5" s="51">
        <v>6.4598249801113769E-2</v>
      </c>
      <c r="I5" s="52">
        <v>5.4560775226458816E-2</v>
      </c>
      <c r="J5" s="53">
        <v>5.4596565116764174E-2</v>
      </c>
    </row>
    <row r="6" spans="1:10" x14ac:dyDescent="0.35">
      <c r="A6" s="142" t="s">
        <v>407</v>
      </c>
      <c r="B6" s="141">
        <v>2.9458155501948413E-2</v>
      </c>
      <c r="C6" s="51">
        <v>3.1578251480115768E-2</v>
      </c>
      <c r="D6" s="51">
        <v>3.0601241448054008E-2</v>
      </c>
      <c r="E6" s="51">
        <v>3.0532959646364526E-2</v>
      </c>
      <c r="F6" s="51">
        <v>3.0726256983240222E-2</v>
      </c>
      <c r="G6" s="51">
        <v>3.3073751717819518E-2</v>
      </c>
      <c r="H6" s="51">
        <v>3.4049323786793956E-2</v>
      </c>
      <c r="I6" s="52">
        <v>3.9814619759848326E-2</v>
      </c>
      <c r="J6" s="53">
        <v>3.0711312864422437E-2</v>
      </c>
    </row>
    <row r="7" spans="1:10" x14ac:dyDescent="0.35">
      <c r="A7" s="142" t="s">
        <v>408</v>
      </c>
      <c r="B7" s="141">
        <v>8.2396681069904304E-2</v>
      </c>
      <c r="C7" s="51">
        <v>9.2222597658258534E-2</v>
      </c>
      <c r="D7" s="51">
        <v>8.2125866521680038E-2</v>
      </c>
      <c r="E7" s="51">
        <v>8.5993574406999798E-2</v>
      </c>
      <c r="F7" s="51">
        <v>9.2877094972067045E-2</v>
      </c>
      <c r="G7" s="51">
        <v>0.10013742556115438</v>
      </c>
      <c r="H7" s="51">
        <v>0.12203659506762132</v>
      </c>
      <c r="I7" s="52">
        <v>0.11207078154623973</v>
      </c>
      <c r="J7" s="53">
        <v>8.7296494591399876E-2</v>
      </c>
    </row>
    <row r="8" spans="1:10" ht="16" thickBot="1" x14ac:dyDescent="0.4">
      <c r="A8" s="143" t="s">
        <v>409</v>
      </c>
      <c r="B8" s="141">
        <v>1.5275826418895634E-2</v>
      </c>
      <c r="C8" s="51">
        <v>2.1581042765429197E-2</v>
      </c>
      <c r="D8" s="51">
        <v>2.1639255131167597E-2</v>
      </c>
      <c r="E8" s="51">
        <v>2.6613803632055049E-2</v>
      </c>
      <c r="F8" s="51">
        <v>2.0825019952114925E-2</v>
      </c>
      <c r="G8" s="51">
        <v>1.7865322950068714E-2</v>
      </c>
      <c r="H8" s="51">
        <v>2.9753381066030232E-2</v>
      </c>
      <c r="I8" s="52">
        <v>1.6852749104697702E-2</v>
      </c>
      <c r="J8" s="53">
        <v>2.0059002910412922E-2</v>
      </c>
    </row>
    <row r="9" spans="1:10" x14ac:dyDescent="0.35">
      <c r="A9" s="144" t="s">
        <v>410</v>
      </c>
      <c r="B9" s="145">
        <v>1</v>
      </c>
      <c r="C9" s="49">
        <v>1</v>
      </c>
      <c r="D9" s="49">
        <v>1</v>
      </c>
      <c r="E9" s="49">
        <v>0.99999999999999989</v>
      </c>
      <c r="F9" s="49">
        <v>1</v>
      </c>
      <c r="G9" s="49">
        <v>1.0000000000000002</v>
      </c>
      <c r="H9" s="49">
        <v>1</v>
      </c>
      <c r="I9" s="146">
        <v>1.0000000000000002</v>
      </c>
      <c r="J9" s="49">
        <v>1</v>
      </c>
    </row>
    <row r="10" spans="1:10" ht="42" customHeight="1" x14ac:dyDescent="0.35">
      <c r="A10" s="231" t="str">
        <f>IFERROR(INDEX(Footnotes!$D:$D,MATCH(Footnotes!$B$21,Footnotes!$B:$B,0)),"")</f>
        <v>Plans approved after the end of 2021-22 Q4 have been excluded from the table. They are relatively new and it is too early to examine their durations to activation.</v>
      </c>
      <c r="B10" s="231"/>
      <c r="C10" s="231"/>
      <c r="D10" s="231"/>
      <c r="E10" s="231"/>
      <c r="F10" s="231"/>
      <c r="G10" s="231"/>
      <c r="H10" s="231"/>
      <c r="I10" s="231"/>
      <c r="J10" s="231"/>
    </row>
    <row r="11" spans="1:10" s="233" customFormat="1" x14ac:dyDescent="0.35">
      <c r="A11" s="233" t="s">
        <v>251</v>
      </c>
    </row>
  </sheetData>
  <mergeCells count="3">
    <mergeCell ref="A1:J1"/>
    <mergeCell ref="A10:J10"/>
    <mergeCell ref="A11:XFD11"/>
  </mergeCells>
  <hyperlinks>
    <hyperlink ref="A11" location="TableOfContents!A1" display="Back to Table of Contents" xr:uid="{B8AD98B2-2C73-4B3A-9BAC-BB5F624ACE54}"/>
  </hyperlink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J8"/>
  <sheetViews>
    <sheetView workbookViewId="0">
      <selection sqref="A1:J1"/>
    </sheetView>
  </sheetViews>
  <sheetFormatPr defaultColWidth="0" defaultRowHeight="15.5" zeroHeight="1" x14ac:dyDescent="0.35"/>
  <cols>
    <col min="1" max="1" width="26.54296875" style="18" bestFit="1" customWidth="1"/>
    <col min="2" max="10" width="10" style="18" customWidth="1"/>
    <col min="11" max="16384" width="0" style="18" hidden="1"/>
  </cols>
  <sheetData>
    <row r="1" spans="1:10" x14ac:dyDescent="0.35">
      <c r="A1" s="231" t="str">
        <f>n_t031h</f>
        <v>Table N.31 Number of ever active providers by legal entity type</v>
      </c>
      <c r="B1" s="231"/>
      <c r="C1" s="231"/>
      <c r="D1" s="231"/>
      <c r="E1" s="231"/>
      <c r="F1" s="231"/>
      <c r="G1" s="231"/>
      <c r="H1" s="231"/>
      <c r="I1" s="231"/>
      <c r="J1" s="231"/>
    </row>
    <row r="2" spans="1:10" ht="16" thickBot="1" x14ac:dyDescent="0.4">
      <c r="A2" s="23" t="s">
        <v>55</v>
      </c>
      <c r="B2" s="35" t="s">
        <v>42</v>
      </c>
      <c r="C2" s="35" t="s">
        <v>43</v>
      </c>
      <c r="D2" s="35" t="s">
        <v>44</v>
      </c>
      <c r="E2" s="35" t="s">
        <v>45</v>
      </c>
      <c r="F2" s="35" t="s">
        <v>46</v>
      </c>
      <c r="G2" s="35" t="s">
        <v>47</v>
      </c>
      <c r="H2" s="35" t="s">
        <v>48</v>
      </c>
      <c r="I2" s="35" t="s">
        <v>49</v>
      </c>
      <c r="J2" s="75" t="s">
        <v>50</v>
      </c>
    </row>
    <row r="3" spans="1:10" x14ac:dyDescent="0.35">
      <c r="A3" s="46" t="s">
        <v>411</v>
      </c>
      <c r="B3" s="136">
        <v>3435</v>
      </c>
      <c r="C3" s="136">
        <v>2377</v>
      </c>
      <c r="D3" s="136">
        <v>2364</v>
      </c>
      <c r="E3" s="136">
        <v>613</v>
      </c>
      <c r="F3" s="136">
        <v>797</v>
      </c>
      <c r="G3" s="136">
        <v>393</v>
      </c>
      <c r="H3" s="136">
        <v>349</v>
      </c>
      <c r="I3" s="136">
        <v>170</v>
      </c>
      <c r="J3" s="137">
        <v>7345</v>
      </c>
    </row>
    <row r="4" spans="1:10" ht="16" thickBot="1" x14ac:dyDescent="0.4">
      <c r="A4" s="160" t="s">
        <v>412</v>
      </c>
      <c r="B4" s="136">
        <v>6523</v>
      </c>
      <c r="C4" s="136">
        <v>4862</v>
      </c>
      <c r="D4" s="136">
        <v>5219</v>
      </c>
      <c r="E4" s="136">
        <v>2238</v>
      </c>
      <c r="F4" s="136">
        <v>2134</v>
      </c>
      <c r="G4" s="136">
        <v>1262</v>
      </c>
      <c r="H4" s="136">
        <v>1221</v>
      </c>
      <c r="I4" s="136">
        <v>805</v>
      </c>
      <c r="J4" s="137">
        <v>11955</v>
      </c>
    </row>
    <row r="5" spans="1:10" x14ac:dyDescent="0.35">
      <c r="A5" s="161" t="s">
        <v>413</v>
      </c>
      <c r="B5" s="138">
        <v>9958</v>
      </c>
      <c r="C5" s="138">
        <v>7239</v>
      </c>
      <c r="D5" s="138">
        <v>7583</v>
      </c>
      <c r="E5" s="138">
        <v>2851</v>
      </c>
      <c r="F5" s="138">
        <v>2931</v>
      </c>
      <c r="G5" s="138">
        <v>1655</v>
      </c>
      <c r="H5" s="138">
        <v>1570</v>
      </c>
      <c r="I5" s="138">
        <v>975</v>
      </c>
      <c r="J5" s="34">
        <v>19300</v>
      </c>
    </row>
    <row r="6" spans="1:10" ht="42" customHeight="1" x14ac:dyDescent="0.35">
      <c r="A6" s="231" t="str">
        <f>IFERROR(INDEX(Footnotes!$D:$D,MATCH(Footnotes!$B$22,Footnotes!$B:$B,0)),"")</f>
        <v>Active providers refer to those who have received payment for supporting Agency-managed participants and plan managers.</v>
      </c>
      <c r="B6" s="231"/>
      <c r="C6" s="231"/>
      <c r="D6" s="231"/>
      <c r="E6" s="231"/>
      <c r="F6" s="231"/>
      <c r="G6" s="231"/>
      <c r="H6" s="231"/>
      <c r="I6" s="231"/>
      <c r="J6" s="231"/>
    </row>
    <row r="7" spans="1:10" ht="30" customHeight="1" x14ac:dyDescent="0.35">
      <c r="A7" s="231" t="str">
        <f>IFERROR(INDEX(Footnotes!$D:$D,MATCH(Footnotes!$B$23,Footnotes!$B:$B,0)),"")</f>
        <v>Providers can be active in more than one State/Territory. Hence, the National totals do not equal the sum of the number of active providers across the State/Territory.</v>
      </c>
      <c r="B7" s="231"/>
      <c r="C7" s="231"/>
      <c r="D7" s="231"/>
      <c r="E7" s="231"/>
      <c r="F7" s="231"/>
      <c r="G7" s="231"/>
      <c r="H7" s="231"/>
      <c r="I7" s="231"/>
      <c r="J7" s="231"/>
    </row>
    <row r="8" spans="1:10" s="233" customFormat="1" x14ac:dyDescent="0.35">
      <c r="A8" s="233" t="s">
        <v>251</v>
      </c>
    </row>
  </sheetData>
  <mergeCells count="4">
    <mergeCell ref="A1:J1"/>
    <mergeCell ref="A6:J6"/>
    <mergeCell ref="A7:J7"/>
    <mergeCell ref="A8:XFD8"/>
  </mergeCells>
  <hyperlinks>
    <hyperlink ref="A8" location="TableOfContents!A1" display="Back to Table of Contents" xr:uid="{B66034E0-86DE-48DC-AD48-CBF2B47837FA}"/>
  </hyperlinks>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8"/>
  <sheetViews>
    <sheetView workbookViewId="0">
      <selection sqref="A1:J1"/>
    </sheetView>
  </sheetViews>
  <sheetFormatPr defaultColWidth="0" defaultRowHeight="15.5" zeroHeight="1" x14ac:dyDescent="0.35"/>
  <cols>
    <col min="1" max="1" width="26.54296875" style="18" bestFit="1" customWidth="1"/>
    <col min="2" max="10" width="10" style="18" customWidth="1"/>
    <col min="11" max="16384" width="9.1796875" style="18" hidden="1"/>
  </cols>
  <sheetData>
    <row r="1" spans="1:10" x14ac:dyDescent="0.35">
      <c r="A1" s="231" t="str">
        <f>n_t032h</f>
        <v>Table N.32 Number of active providers in 2022-23 Q2 by legal entity type</v>
      </c>
      <c r="B1" s="231"/>
      <c r="C1" s="231"/>
      <c r="D1" s="231"/>
      <c r="E1" s="231"/>
      <c r="F1" s="231"/>
      <c r="G1" s="231"/>
      <c r="H1" s="231"/>
      <c r="I1" s="231"/>
      <c r="J1" s="231"/>
    </row>
    <row r="2" spans="1:10" ht="16" thickBot="1" x14ac:dyDescent="0.4">
      <c r="A2" s="23" t="s">
        <v>55</v>
      </c>
      <c r="B2" s="35" t="s">
        <v>42</v>
      </c>
      <c r="C2" s="35" t="s">
        <v>43</v>
      </c>
      <c r="D2" s="35" t="s">
        <v>44</v>
      </c>
      <c r="E2" s="35" t="s">
        <v>45</v>
      </c>
      <c r="F2" s="35" t="s">
        <v>46</v>
      </c>
      <c r="G2" s="35" t="s">
        <v>47</v>
      </c>
      <c r="H2" s="35" t="s">
        <v>48</v>
      </c>
      <c r="I2" s="35" t="s">
        <v>49</v>
      </c>
      <c r="J2" s="35" t="s">
        <v>50</v>
      </c>
    </row>
    <row r="3" spans="1:10" x14ac:dyDescent="0.35">
      <c r="A3" s="46" t="s">
        <v>411</v>
      </c>
      <c r="B3" s="136">
        <v>993</v>
      </c>
      <c r="C3" s="136">
        <v>555</v>
      </c>
      <c r="D3" s="136">
        <v>592</v>
      </c>
      <c r="E3" s="136">
        <v>208</v>
      </c>
      <c r="F3" s="136">
        <v>155</v>
      </c>
      <c r="G3" s="136">
        <v>113</v>
      </c>
      <c r="H3" s="136">
        <v>61</v>
      </c>
      <c r="I3" s="136">
        <v>44</v>
      </c>
      <c r="J3" s="137">
        <v>2279</v>
      </c>
    </row>
    <row r="4" spans="1:10" ht="16" thickBot="1" x14ac:dyDescent="0.4">
      <c r="A4" s="160" t="s">
        <v>412</v>
      </c>
      <c r="B4" s="136">
        <v>3401</v>
      </c>
      <c r="C4" s="136">
        <v>2239</v>
      </c>
      <c r="D4" s="136">
        <v>2222</v>
      </c>
      <c r="E4" s="136">
        <v>1034</v>
      </c>
      <c r="F4" s="136">
        <v>815</v>
      </c>
      <c r="G4" s="136">
        <v>409</v>
      </c>
      <c r="H4" s="136">
        <v>385</v>
      </c>
      <c r="I4" s="136">
        <v>273</v>
      </c>
      <c r="J4" s="137">
        <v>7381</v>
      </c>
    </row>
    <row r="5" spans="1:10" x14ac:dyDescent="0.35">
      <c r="A5" s="161" t="s">
        <v>413</v>
      </c>
      <c r="B5" s="138">
        <v>4394</v>
      </c>
      <c r="C5" s="138">
        <v>2794</v>
      </c>
      <c r="D5" s="138">
        <v>2814</v>
      </c>
      <c r="E5" s="138">
        <v>1242</v>
      </c>
      <c r="F5" s="138">
        <v>970</v>
      </c>
      <c r="G5" s="138">
        <v>522</v>
      </c>
      <c r="H5" s="138">
        <v>446</v>
      </c>
      <c r="I5" s="138">
        <v>317</v>
      </c>
      <c r="J5" s="34">
        <v>9660</v>
      </c>
    </row>
    <row r="6" spans="1:10" ht="42" customHeight="1" x14ac:dyDescent="0.35">
      <c r="A6" s="231" t="str">
        <f>IFERROR(INDEX(Footnotes!$D:$D,MATCH(Footnotes!$B$24,Footnotes!$B:$B,0)),"")</f>
        <v>Active providers refer to those who have received payment for supporting Agency-managed participants and plan managers.</v>
      </c>
      <c r="B6" s="231"/>
      <c r="C6" s="231"/>
      <c r="D6" s="231"/>
      <c r="E6" s="231"/>
      <c r="F6" s="231"/>
      <c r="G6" s="231"/>
      <c r="H6" s="231"/>
      <c r="I6" s="231"/>
      <c r="J6" s="231"/>
    </row>
    <row r="7" spans="1:10" ht="30" customHeight="1" x14ac:dyDescent="0.35">
      <c r="A7" s="231" t="str">
        <f>IFERROR(INDEX(Footnotes!$D:$D,MATCH(Footnotes!$B$25,Footnotes!$B:$B,0)),"")</f>
        <v>Providers can be active in more than one State/Territory. Hence, the National totals do not equal the sum of the number of active providers across the State/Territory.</v>
      </c>
      <c r="B7" s="231"/>
      <c r="C7" s="231"/>
      <c r="D7" s="231"/>
      <c r="E7" s="231"/>
      <c r="F7" s="231"/>
      <c r="G7" s="231"/>
      <c r="H7" s="231"/>
      <c r="I7" s="231"/>
      <c r="J7" s="231"/>
    </row>
    <row r="8" spans="1:10" s="233" customFormat="1" x14ac:dyDescent="0.35">
      <c r="A8" s="233" t="s">
        <v>251</v>
      </c>
    </row>
  </sheetData>
  <mergeCells count="4">
    <mergeCell ref="A1:J1"/>
    <mergeCell ref="A6:J6"/>
    <mergeCell ref="A7:J7"/>
    <mergeCell ref="A8:XFD8"/>
  </mergeCells>
  <hyperlinks>
    <hyperlink ref="A8" location="TableOfContents!A1" display="Back to Table of Contents" xr:uid="{D0E2B2A2-0D69-4A8F-9576-D99A927406B0}"/>
  </hyperlink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J13"/>
  <sheetViews>
    <sheetView workbookViewId="0">
      <selection sqref="A1:J1"/>
    </sheetView>
  </sheetViews>
  <sheetFormatPr defaultColWidth="0" defaultRowHeight="15.5" zeroHeight="1" x14ac:dyDescent="0.35"/>
  <cols>
    <col min="1" max="1" width="40" style="18" bestFit="1" customWidth="1"/>
    <col min="2" max="10" width="10" style="18" customWidth="1"/>
    <col min="11" max="16384" width="9.1796875" style="18" hidden="1"/>
  </cols>
  <sheetData>
    <row r="1" spans="1:10" x14ac:dyDescent="0.35">
      <c r="A1" s="231" t="str">
        <f>n_t033h</f>
        <v>Table N.33 Committed supports by financial year ($m)</v>
      </c>
      <c r="B1" s="231"/>
      <c r="C1" s="231"/>
      <c r="D1" s="231"/>
      <c r="E1" s="231"/>
      <c r="F1" s="231"/>
      <c r="G1" s="231"/>
      <c r="H1" s="231"/>
      <c r="I1" s="231"/>
      <c r="J1" s="231"/>
    </row>
    <row r="2" spans="1:10" ht="16" thickBot="1" x14ac:dyDescent="0.4">
      <c r="A2" s="23" t="s">
        <v>29</v>
      </c>
      <c r="B2" s="44" t="s">
        <v>42</v>
      </c>
      <c r="C2" s="44" t="s">
        <v>43</v>
      </c>
      <c r="D2" s="44" t="s">
        <v>44</v>
      </c>
      <c r="E2" s="44" t="s">
        <v>45</v>
      </c>
      <c r="F2" s="44" t="s">
        <v>46</v>
      </c>
      <c r="G2" s="44" t="s">
        <v>47</v>
      </c>
      <c r="H2" s="44" t="s">
        <v>48</v>
      </c>
      <c r="I2" s="44" t="s">
        <v>49</v>
      </c>
      <c r="J2" s="26" t="s">
        <v>50</v>
      </c>
    </row>
    <row r="3" spans="1:10" x14ac:dyDescent="0.35">
      <c r="A3" s="46" t="s">
        <v>414</v>
      </c>
      <c r="B3" s="116">
        <v>4284485679.2714052</v>
      </c>
      <c r="C3" s="116">
        <v>1439738479.7234333</v>
      </c>
      <c r="D3" s="116">
        <v>858749408.5783155</v>
      </c>
      <c r="E3" s="116">
        <v>225235927.10244986</v>
      </c>
      <c r="F3" s="116">
        <v>369199869.40801936</v>
      </c>
      <c r="G3" s="116">
        <v>190441145.73238158</v>
      </c>
      <c r="H3" s="116">
        <v>304733485.3983742</v>
      </c>
      <c r="I3" s="116">
        <v>100775587.00249636</v>
      </c>
      <c r="J3" s="91">
        <v>7773362645.6357508</v>
      </c>
    </row>
    <row r="4" spans="1:10" x14ac:dyDescent="0.35">
      <c r="A4" s="50" t="s">
        <v>415</v>
      </c>
      <c r="B4" s="77">
        <v>5919023708.3837442</v>
      </c>
      <c r="C4" s="77">
        <v>3456855748.8405128</v>
      </c>
      <c r="D4" s="77">
        <v>2514309096.7078753</v>
      </c>
      <c r="E4" s="77">
        <v>546350099.77579403</v>
      </c>
      <c r="F4" s="77">
        <v>1156572223.0914009</v>
      </c>
      <c r="G4" s="77">
        <v>401804302.84317183</v>
      </c>
      <c r="H4" s="77">
        <v>365608498.27637595</v>
      </c>
      <c r="I4" s="77">
        <v>203457314.00501746</v>
      </c>
      <c r="J4" s="78">
        <v>14565427543.109798</v>
      </c>
    </row>
    <row r="5" spans="1:10" x14ac:dyDescent="0.35">
      <c r="A5" s="50" t="s">
        <v>416</v>
      </c>
      <c r="B5" s="77">
        <v>8061395382.7356148</v>
      </c>
      <c r="C5" s="77">
        <v>6020112371.6615582</v>
      </c>
      <c r="D5" s="77">
        <v>5121787661.9930067</v>
      </c>
      <c r="E5" s="77">
        <v>1534187751.3865263</v>
      </c>
      <c r="F5" s="77">
        <v>2121590330.0115137</v>
      </c>
      <c r="G5" s="77">
        <v>662415197.69393456</v>
      </c>
      <c r="H5" s="77">
        <v>458436524.76983118</v>
      </c>
      <c r="I5" s="77">
        <v>393591534.94749665</v>
      </c>
      <c r="J5" s="78">
        <v>24375974806.777607</v>
      </c>
    </row>
    <row r="6" spans="1:10" x14ac:dyDescent="0.35">
      <c r="A6" s="50" t="s">
        <v>417</v>
      </c>
      <c r="B6" s="77">
        <v>10215097511.117924</v>
      </c>
      <c r="C6" s="77">
        <v>7925937808.4592018</v>
      </c>
      <c r="D6" s="77">
        <v>6798127973.9442244</v>
      </c>
      <c r="E6" s="77">
        <v>2728326887.005538</v>
      </c>
      <c r="F6" s="77">
        <v>2767673469.6788173</v>
      </c>
      <c r="G6" s="77">
        <v>847376295.68272233</v>
      </c>
      <c r="H6" s="77">
        <v>552391552.81494415</v>
      </c>
      <c r="I6" s="77">
        <v>520201950.14521486</v>
      </c>
      <c r="J6" s="78">
        <v>32358819406.715588</v>
      </c>
    </row>
    <row r="7" spans="1:10" x14ac:dyDescent="0.35">
      <c r="A7" s="50" t="s">
        <v>418</v>
      </c>
      <c r="B7" s="77">
        <v>11452322372.696379</v>
      </c>
      <c r="C7" s="77">
        <v>9192621279.5455132</v>
      </c>
      <c r="D7" s="77">
        <v>7832193435.9908772</v>
      </c>
      <c r="E7" s="77">
        <v>3171529855.6331162</v>
      </c>
      <c r="F7" s="77">
        <v>3141955912.0072093</v>
      </c>
      <c r="G7" s="77">
        <v>963773878.34099245</v>
      </c>
      <c r="H7" s="77">
        <v>600528727.01084232</v>
      </c>
      <c r="I7" s="77">
        <v>547658521.48991668</v>
      </c>
      <c r="J7" s="78">
        <v>36906469883.79673</v>
      </c>
    </row>
    <row r="8" spans="1:10" x14ac:dyDescent="0.35">
      <c r="A8" s="54" t="s">
        <v>419</v>
      </c>
      <c r="B8" s="86">
        <v>6573721056.2315655</v>
      </c>
      <c r="C8" s="86">
        <v>5347744682.5082569</v>
      </c>
      <c r="D8" s="86">
        <v>4551580264.7356377</v>
      </c>
      <c r="E8" s="86">
        <v>1888483435.1669445</v>
      </c>
      <c r="F8" s="86">
        <v>1804802623.258563</v>
      </c>
      <c r="G8" s="86">
        <v>550488250.1492511</v>
      </c>
      <c r="H8" s="86">
        <v>335224486.68472749</v>
      </c>
      <c r="I8" s="86">
        <v>329123386.4830761</v>
      </c>
      <c r="J8" s="87">
        <v>21383606642.072361</v>
      </c>
    </row>
    <row r="9" spans="1:10" x14ac:dyDescent="0.35">
      <c r="A9" s="135" t="s">
        <v>420</v>
      </c>
      <c r="B9" s="133">
        <v>0.38150157369420801</v>
      </c>
      <c r="C9" s="133">
        <v>1.4010303242742794</v>
      </c>
      <c r="D9" s="133">
        <v>1.9278728714007345</v>
      </c>
      <c r="E9" s="133">
        <v>1.4256791836201317</v>
      </c>
      <c r="F9" s="133">
        <v>2.1326452659527377</v>
      </c>
      <c r="G9" s="133">
        <v>1.1098607724604297</v>
      </c>
      <c r="H9" s="133">
        <v>0.19976476427728529</v>
      </c>
      <c r="I9" s="133">
        <v>1.0189147000451362</v>
      </c>
      <c r="J9" s="134">
        <v>0.8737614861294758</v>
      </c>
    </row>
    <row r="10" spans="1:10" x14ac:dyDescent="0.35">
      <c r="A10" s="135" t="s">
        <v>421</v>
      </c>
      <c r="B10" s="133">
        <v>0.36194679729317536</v>
      </c>
      <c r="C10" s="133">
        <v>0.74149944604451745</v>
      </c>
      <c r="D10" s="133">
        <v>1.0370556940271376</v>
      </c>
      <c r="E10" s="133">
        <v>1.8080671203613066</v>
      </c>
      <c r="F10" s="133">
        <v>0.83437773072287413</v>
      </c>
      <c r="G10" s="133">
        <v>0.64860155306122169</v>
      </c>
      <c r="H10" s="133">
        <v>0.25390007872104592</v>
      </c>
      <c r="I10" s="133">
        <v>0.93451651945916425</v>
      </c>
      <c r="J10" s="134">
        <v>0.6735502431790068</v>
      </c>
    </row>
    <row r="11" spans="1:10" x14ac:dyDescent="0.35">
      <c r="A11" s="135" t="s">
        <v>422</v>
      </c>
      <c r="B11" s="133">
        <v>0.26716244845088544</v>
      </c>
      <c r="C11" s="133">
        <v>0.31657638913335329</v>
      </c>
      <c r="D11" s="133">
        <v>0.32729594090570213</v>
      </c>
      <c r="E11" s="133">
        <v>0.77835267198542368</v>
      </c>
      <c r="F11" s="133">
        <v>0.3045277547356644</v>
      </c>
      <c r="G11" s="133">
        <v>0.27922230442884266</v>
      </c>
      <c r="H11" s="133">
        <v>0.20494664575926902</v>
      </c>
      <c r="I11" s="133">
        <v>0.32167972112156185</v>
      </c>
      <c r="J11" s="134">
        <v>0.32748821998775601</v>
      </c>
    </row>
    <row r="12" spans="1:10" x14ac:dyDescent="0.35">
      <c r="A12" s="135" t="s">
        <v>423</v>
      </c>
      <c r="B12" s="133">
        <v>0.12111728353369933</v>
      </c>
      <c r="C12" s="133">
        <v>0.15981496470164136</v>
      </c>
      <c r="D12" s="133">
        <v>0.15211032596179508</v>
      </c>
      <c r="E12" s="133">
        <v>0.16244496608469583</v>
      </c>
      <c r="F12" s="133">
        <v>0.13523359833767779</v>
      </c>
      <c r="G12" s="133">
        <v>0.13736233034993006</v>
      </c>
      <c r="H12" s="133">
        <v>8.7143212003505388E-2</v>
      </c>
      <c r="I12" s="133">
        <v>5.2780600566832314E-2</v>
      </c>
      <c r="J12" s="134">
        <v>0.14053820752611723</v>
      </c>
    </row>
    <row r="13" spans="1:10" s="233" customFormat="1" x14ac:dyDescent="0.35">
      <c r="A13" s="233" t="s">
        <v>251</v>
      </c>
    </row>
  </sheetData>
  <mergeCells count="2">
    <mergeCell ref="A1:J1"/>
    <mergeCell ref="A13:XFD13"/>
  </mergeCells>
  <hyperlinks>
    <hyperlink ref="A13" location="TableOfContents!A1" display="Back to Table of Contents" xr:uid="{EA69A97B-12B2-4D24-AA46-30984465CAFE}"/>
  </hyperlinks>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J13"/>
  <sheetViews>
    <sheetView workbookViewId="0">
      <selection sqref="A1:J1"/>
    </sheetView>
  </sheetViews>
  <sheetFormatPr defaultColWidth="0" defaultRowHeight="15.5" zeroHeight="1" x14ac:dyDescent="0.35"/>
  <cols>
    <col min="1" max="1" width="40" style="18" bestFit="1" customWidth="1"/>
    <col min="2" max="10" width="10" style="18" customWidth="1"/>
    <col min="11" max="16384" width="9.1796875" style="18" hidden="1"/>
  </cols>
  <sheetData>
    <row r="1" spans="1:10" x14ac:dyDescent="0.35">
      <c r="A1" s="231" t="str">
        <f>n_t034h</f>
        <v>Table N.34 Payments by financial year in which support was provided ($m)</v>
      </c>
      <c r="B1" s="231"/>
      <c r="C1" s="231"/>
      <c r="D1" s="231"/>
      <c r="E1" s="231"/>
      <c r="F1" s="231"/>
      <c r="G1" s="231"/>
      <c r="H1" s="231"/>
      <c r="I1" s="231"/>
      <c r="J1" s="231"/>
    </row>
    <row r="2" spans="1:10" ht="16" thickBot="1" x14ac:dyDescent="0.4">
      <c r="A2" s="23" t="s">
        <v>29</v>
      </c>
      <c r="B2" s="26" t="s">
        <v>42</v>
      </c>
      <c r="C2" s="44" t="s">
        <v>43</v>
      </c>
      <c r="D2" s="44" t="s">
        <v>44</v>
      </c>
      <c r="E2" s="44" t="s">
        <v>45</v>
      </c>
      <c r="F2" s="44" t="s">
        <v>46</v>
      </c>
      <c r="G2" s="44" t="s">
        <v>47</v>
      </c>
      <c r="H2" s="44" t="s">
        <v>48</v>
      </c>
      <c r="I2" s="45" t="s">
        <v>49</v>
      </c>
      <c r="J2" s="131" t="s">
        <v>50</v>
      </c>
    </row>
    <row r="3" spans="1:10" x14ac:dyDescent="0.35">
      <c r="A3" s="58" t="s">
        <v>414</v>
      </c>
      <c r="B3" s="77">
        <v>3110585031.9472079</v>
      </c>
      <c r="C3" s="77">
        <v>956734635.98797131</v>
      </c>
      <c r="D3" s="77">
        <v>546462382.76605892</v>
      </c>
      <c r="E3" s="77">
        <v>166954323.75342071</v>
      </c>
      <c r="F3" s="77">
        <v>220597939.35703516</v>
      </c>
      <c r="G3" s="77">
        <v>154245954.41346037</v>
      </c>
      <c r="H3" s="77">
        <v>220377284.59477416</v>
      </c>
      <c r="I3" s="77">
        <v>67348757.587101966</v>
      </c>
      <c r="J3" s="81">
        <v>5443318497.3976774</v>
      </c>
    </row>
    <row r="4" spans="1:10" x14ac:dyDescent="0.35">
      <c r="A4" s="50" t="s">
        <v>415</v>
      </c>
      <c r="B4" s="77">
        <v>4488188161.6812506</v>
      </c>
      <c r="C4" s="77">
        <v>2369081547.0076246</v>
      </c>
      <c r="D4" s="77">
        <v>1651156648.5621367</v>
      </c>
      <c r="E4" s="77">
        <v>392767158.98662913</v>
      </c>
      <c r="F4" s="77">
        <v>792485038.32833529</v>
      </c>
      <c r="G4" s="77">
        <v>297343639.48118109</v>
      </c>
      <c r="H4" s="77">
        <v>275764584.2195707</v>
      </c>
      <c r="I4" s="77">
        <v>138303439.08344758</v>
      </c>
      <c r="J4" s="78">
        <v>10405924149.351061</v>
      </c>
    </row>
    <row r="5" spans="1:10" x14ac:dyDescent="0.35">
      <c r="A5" s="50" t="s">
        <v>416</v>
      </c>
      <c r="B5" s="77">
        <v>6006548560.6932735</v>
      </c>
      <c r="C5" s="77">
        <v>4130339245.5394278</v>
      </c>
      <c r="D5" s="77">
        <v>3585305990.6812086</v>
      </c>
      <c r="E5" s="77">
        <v>1021718210.6326675</v>
      </c>
      <c r="F5" s="77">
        <v>1488580943.6165495</v>
      </c>
      <c r="G5" s="77">
        <v>478556002.72557443</v>
      </c>
      <c r="H5" s="77">
        <v>336154947.68827665</v>
      </c>
      <c r="I5" s="77">
        <v>267994495.92837533</v>
      </c>
      <c r="J5" s="78">
        <v>17316462472.383114</v>
      </c>
    </row>
    <row r="6" spans="1:10" x14ac:dyDescent="0.35">
      <c r="A6" s="50" t="s">
        <v>417</v>
      </c>
      <c r="B6" s="77">
        <v>7743484567.0980349</v>
      </c>
      <c r="C6" s="77">
        <v>5456474155.2651167</v>
      </c>
      <c r="D6" s="77">
        <v>4980725730.8607378</v>
      </c>
      <c r="E6" s="77">
        <v>1929803037.9154046</v>
      </c>
      <c r="F6" s="77">
        <v>1994999555.2006357</v>
      </c>
      <c r="G6" s="77">
        <v>632877401.50480759</v>
      </c>
      <c r="H6" s="77">
        <v>414433547.0408718</v>
      </c>
      <c r="I6" s="77">
        <v>378271836.94864845</v>
      </c>
      <c r="J6" s="78">
        <v>23531678346.321541</v>
      </c>
    </row>
    <row r="7" spans="1:10" x14ac:dyDescent="0.35">
      <c r="A7" s="50" t="s">
        <v>418</v>
      </c>
      <c r="B7" s="77">
        <v>8948396791.6292133</v>
      </c>
      <c r="C7" s="77">
        <v>6788807494.7760487</v>
      </c>
      <c r="D7" s="77">
        <v>6088157836.0982676</v>
      </c>
      <c r="E7" s="77">
        <v>2343799978.9448538</v>
      </c>
      <c r="F7" s="77">
        <v>2405643422.2408395</v>
      </c>
      <c r="G7" s="77">
        <v>757883376.95587707</v>
      </c>
      <c r="H7" s="77">
        <v>470379501.4931137</v>
      </c>
      <c r="I7" s="77">
        <v>422923310.99601305</v>
      </c>
      <c r="J7" s="78">
        <v>28355652100.365532</v>
      </c>
    </row>
    <row r="8" spans="1:10" x14ac:dyDescent="0.35">
      <c r="A8" s="54" t="s">
        <v>419</v>
      </c>
      <c r="B8" s="86">
        <v>4758297833.4440479</v>
      </c>
      <c r="C8" s="86">
        <v>3674657094.8403664</v>
      </c>
      <c r="D8" s="86">
        <v>3266298766.783855</v>
      </c>
      <c r="E8" s="86">
        <v>1259074116.9402466</v>
      </c>
      <c r="F8" s="86">
        <v>1280288203.1814568</v>
      </c>
      <c r="G8" s="86">
        <v>387452862.65466148</v>
      </c>
      <c r="H8" s="86">
        <v>232439531.92047998</v>
      </c>
      <c r="I8" s="86">
        <v>224539582.12276363</v>
      </c>
      <c r="J8" s="87">
        <v>15110717887.895195</v>
      </c>
    </row>
    <row r="9" spans="1:10" x14ac:dyDescent="0.35">
      <c r="A9" s="132" t="s">
        <v>420</v>
      </c>
      <c r="B9" s="133">
        <v>0.44287589491539192</v>
      </c>
      <c r="C9" s="133">
        <v>1.4762159306182059</v>
      </c>
      <c r="D9" s="133">
        <v>2.0215376220489056</v>
      </c>
      <c r="E9" s="133">
        <v>1.3525426006140302</v>
      </c>
      <c r="F9" s="133">
        <v>2.5924408026573067</v>
      </c>
      <c r="G9" s="133">
        <v>0.92772407297077986</v>
      </c>
      <c r="H9" s="133">
        <v>0.25132944044864569</v>
      </c>
      <c r="I9" s="133">
        <v>1.053541060569382</v>
      </c>
      <c r="J9" s="134">
        <v>0.91168754029842058</v>
      </c>
    </row>
    <row r="10" spans="1:10" x14ac:dyDescent="0.35">
      <c r="A10" s="132" t="s">
        <v>421</v>
      </c>
      <c r="B10" s="133">
        <v>0.33830141346909426</v>
      </c>
      <c r="C10" s="133">
        <v>0.74343481369665776</v>
      </c>
      <c r="D10" s="133">
        <v>1.1713905787215113</v>
      </c>
      <c r="E10" s="133">
        <v>1.6013330983903611</v>
      </c>
      <c r="F10" s="133">
        <v>0.87837103746028578</v>
      </c>
      <c r="G10" s="133">
        <v>0.60943749649590973</v>
      </c>
      <c r="H10" s="133">
        <v>0.21899245561069436</v>
      </c>
      <c r="I10" s="133">
        <v>0.93772835805389199</v>
      </c>
      <c r="J10" s="134">
        <v>0.66409654960467979</v>
      </c>
    </row>
    <row r="11" spans="1:10" x14ac:dyDescent="0.35">
      <c r="A11" s="132" t="s">
        <v>422</v>
      </c>
      <c r="B11" s="133">
        <v>0.28917372245539363</v>
      </c>
      <c r="C11" s="133">
        <v>0.32107166769844686</v>
      </c>
      <c r="D11" s="133">
        <v>0.38920520139883497</v>
      </c>
      <c r="E11" s="133">
        <v>0.88878207105698293</v>
      </c>
      <c r="F11" s="133">
        <v>0.34020226696824962</v>
      </c>
      <c r="G11" s="133">
        <v>0.32247301862333555</v>
      </c>
      <c r="H11" s="133">
        <v>0.23286463546324021</v>
      </c>
      <c r="I11" s="133">
        <v>0.41149106677827452</v>
      </c>
      <c r="J11" s="134">
        <v>0.35891948969662058</v>
      </c>
    </row>
    <row r="12" spans="1:10" x14ac:dyDescent="0.35">
      <c r="A12" s="132" t="s">
        <v>423</v>
      </c>
      <c r="B12" s="133">
        <v>0.15560336100504868</v>
      </c>
      <c r="C12" s="133">
        <v>0.24417477323251369</v>
      </c>
      <c r="D12" s="133">
        <v>0.22234352282757608</v>
      </c>
      <c r="E12" s="133">
        <v>0.21452808027323522</v>
      </c>
      <c r="F12" s="133">
        <v>0.20583657072490213</v>
      </c>
      <c r="G12" s="133">
        <v>0.19752004914986654</v>
      </c>
      <c r="H12" s="133">
        <v>0.13499378815181795</v>
      </c>
      <c r="I12" s="133">
        <v>0.11804070429231084</v>
      </c>
      <c r="J12" s="134">
        <v>0.20499913703767203</v>
      </c>
    </row>
    <row r="13" spans="1:10" s="233" customFormat="1" x14ac:dyDescent="0.35">
      <c r="A13" s="233" t="s">
        <v>251</v>
      </c>
    </row>
  </sheetData>
  <mergeCells count="2">
    <mergeCell ref="A1:J1"/>
    <mergeCell ref="A13:XFD13"/>
  </mergeCells>
  <hyperlinks>
    <hyperlink ref="A13" location="TableOfContents!A1" display="Back to Table of Contents" xr:uid="{8C3E54A0-1C37-4EC7-95EF-63ADA9E0CF0B}"/>
  </hyperlinks>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J8"/>
  <sheetViews>
    <sheetView workbookViewId="0">
      <selection activeCell="A8" sqref="A8:XFD8"/>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n_t035h</f>
        <v>Table N.35 Total annualised committed supports by gender as at 31 December 2022 ($m)</v>
      </c>
      <c r="B1" s="231"/>
      <c r="C1" s="231"/>
      <c r="D1" s="231"/>
      <c r="E1" s="231"/>
      <c r="F1" s="231"/>
      <c r="G1" s="231"/>
      <c r="H1" s="231"/>
      <c r="I1" s="231"/>
      <c r="J1" s="231"/>
    </row>
    <row r="2" spans="1:10" ht="16" thickBot="1" x14ac:dyDescent="0.4">
      <c r="A2" s="130" t="s">
        <v>52</v>
      </c>
      <c r="B2" s="35" t="s">
        <v>42</v>
      </c>
      <c r="C2" s="35" t="s">
        <v>43</v>
      </c>
      <c r="D2" s="35" t="s">
        <v>44</v>
      </c>
      <c r="E2" s="35" t="s">
        <v>45</v>
      </c>
      <c r="F2" s="35" t="s">
        <v>46</v>
      </c>
      <c r="G2" s="35" t="s">
        <v>47</v>
      </c>
      <c r="H2" s="35" t="s">
        <v>48</v>
      </c>
      <c r="I2" s="35" t="s">
        <v>49</v>
      </c>
      <c r="J2" s="26" t="s">
        <v>50</v>
      </c>
    </row>
    <row r="3" spans="1:10" x14ac:dyDescent="0.35">
      <c r="A3" s="100" t="s">
        <v>354</v>
      </c>
      <c r="B3" s="77">
        <v>7681345180.4639702</v>
      </c>
      <c r="C3" s="77">
        <v>6122810618.1428175</v>
      </c>
      <c r="D3" s="77">
        <v>5223776379.1111946</v>
      </c>
      <c r="E3" s="77">
        <v>2246862537.6966958</v>
      </c>
      <c r="F3" s="77">
        <v>2006910006.2269499</v>
      </c>
      <c r="G3" s="77">
        <v>616639940.81255889</v>
      </c>
      <c r="H3" s="77">
        <v>373151313.1967687</v>
      </c>
      <c r="I3" s="77">
        <v>397626585.98480433</v>
      </c>
      <c r="J3" s="78">
        <v>24671756389.004379</v>
      </c>
    </row>
    <row r="4" spans="1:10" x14ac:dyDescent="0.35">
      <c r="A4" s="101" t="s">
        <v>355</v>
      </c>
      <c r="B4" s="77">
        <v>5169575511.3860464</v>
      </c>
      <c r="C4" s="77">
        <v>4401369490.1063929</v>
      </c>
      <c r="D4" s="77">
        <v>3808073138.6881437</v>
      </c>
      <c r="E4" s="77">
        <v>1542782675.0672016</v>
      </c>
      <c r="F4" s="77">
        <v>1402720197.0918801</v>
      </c>
      <c r="G4" s="77">
        <v>447822189.83238721</v>
      </c>
      <c r="H4" s="77">
        <v>282725833.94551474</v>
      </c>
      <c r="I4" s="77">
        <v>237086849.42955005</v>
      </c>
      <c r="J4" s="78">
        <v>17294595688.899948</v>
      </c>
    </row>
    <row r="5" spans="1:10" ht="16" thickBot="1" x14ac:dyDescent="0.4">
      <c r="A5" s="103" t="s">
        <v>356</v>
      </c>
      <c r="B5" s="77">
        <v>97600925.605319127</v>
      </c>
      <c r="C5" s="77">
        <v>96672499.398064032</v>
      </c>
      <c r="D5" s="77">
        <v>60686296.159485132</v>
      </c>
      <c r="E5" s="77">
        <v>27999703.92729203</v>
      </c>
      <c r="F5" s="77">
        <v>80922892.02909945</v>
      </c>
      <c r="G5" s="77">
        <v>23008469.631237138</v>
      </c>
      <c r="H5" s="77">
        <v>6017242.1803794224</v>
      </c>
      <c r="I5" s="77">
        <v>1720019.8665187</v>
      </c>
      <c r="J5" s="78">
        <v>394679635.41328073</v>
      </c>
    </row>
    <row r="6" spans="1:10" x14ac:dyDescent="0.35">
      <c r="A6" s="89" t="s">
        <v>257</v>
      </c>
      <c r="B6" s="90">
        <v>12948521617.455338</v>
      </c>
      <c r="C6" s="90">
        <v>10620852607.647274</v>
      </c>
      <c r="D6" s="90">
        <v>9092535813.9588242</v>
      </c>
      <c r="E6" s="90">
        <v>3817644916.6911893</v>
      </c>
      <c r="F6" s="90">
        <v>3490553095.3479295</v>
      </c>
      <c r="G6" s="90">
        <v>1087470600.2761831</v>
      </c>
      <c r="H6" s="90">
        <v>661894389.32266283</v>
      </c>
      <c r="I6" s="90">
        <v>636433455.28087306</v>
      </c>
      <c r="J6" s="91">
        <v>42361031713.317612</v>
      </c>
    </row>
    <row r="7" spans="1:10" ht="42" customHeight="1" x14ac:dyDescent="0.35">
      <c r="A7" s="231" t="str">
        <f>IFERROR(INDEX(Footnotes!$D:$D,MATCH(Footnotes!$B$26,Footnotes!$B:$B,0)),"")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A110D1DC-50C4-403B-8298-2F7AFB6AFF2E}"/>
  </hyperlink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J8"/>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n_t036h</f>
        <v>Table N.36 Average annualised committed supports by gender as at 31 December 2022 ($)</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26" t="s">
        <v>50</v>
      </c>
    </row>
    <row r="3" spans="1:10" x14ac:dyDescent="0.35">
      <c r="A3" s="100" t="s">
        <v>354</v>
      </c>
      <c r="B3" s="93">
        <v>71100</v>
      </c>
      <c r="C3" s="93">
        <v>66400</v>
      </c>
      <c r="D3" s="93">
        <v>70700</v>
      </c>
      <c r="E3" s="93">
        <v>74000</v>
      </c>
      <c r="F3" s="93">
        <v>65200</v>
      </c>
      <c r="G3" s="93">
        <v>80700</v>
      </c>
      <c r="H3" s="93">
        <v>63700</v>
      </c>
      <c r="I3" s="93">
        <v>113400</v>
      </c>
      <c r="J3" s="94">
        <v>70000</v>
      </c>
    </row>
    <row r="4" spans="1:10" x14ac:dyDescent="0.35">
      <c r="A4" s="101" t="s">
        <v>355</v>
      </c>
      <c r="B4" s="93">
        <v>83200</v>
      </c>
      <c r="C4" s="93">
        <v>74800</v>
      </c>
      <c r="D4" s="93">
        <v>83000</v>
      </c>
      <c r="E4" s="93">
        <v>83000</v>
      </c>
      <c r="F4" s="93">
        <v>78200</v>
      </c>
      <c r="G4" s="93">
        <v>91900</v>
      </c>
      <c r="H4" s="93">
        <v>74200</v>
      </c>
      <c r="I4" s="93">
        <v>128900</v>
      </c>
      <c r="J4" s="94">
        <v>80800</v>
      </c>
    </row>
    <row r="5" spans="1:10" ht="16" thickBot="1" x14ac:dyDescent="0.4">
      <c r="A5" s="103" t="s">
        <v>356</v>
      </c>
      <c r="B5" s="93">
        <v>50400</v>
      </c>
      <c r="C5" s="93">
        <v>45500</v>
      </c>
      <c r="D5" s="93">
        <v>53600</v>
      </c>
      <c r="E5" s="93">
        <v>59400</v>
      </c>
      <c r="F5" s="93">
        <v>93400</v>
      </c>
      <c r="G5" s="93">
        <v>74700</v>
      </c>
      <c r="H5" s="93">
        <v>48100</v>
      </c>
      <c r="I5" s="93">
        <v>55500</v>
      </c>
      <c r="J5" s="94">
        <v>56400</v>
      </c>
    </row>
    <row r="6" spans="1:10" x14ac:dyDescent="0.35">
      <c r="A6" s="89" t="s">
        <v>257</v>
      </c>
      <c r="B6" s="98">
        <v>75200</v>
      </c>
      <c r="C6" s="98">
        <v>69300</v>
      </c>
      <c r="D6" s="98">
        <v>75200</v>
      </c>
      <c r="E6" s="98">
        <v>77300</v>
      </c>
      <c r="F6" s="98">
        <v>70400</v>
      </c>
      <c r="G6" s="98">
        <v>84800</v>
      </c>
      <c r="H6" s="98">
        <v>67600</v>
      </c>
      <c r="I6" s="98">
        <v>118400</v>
      </c>
      <c r="J6" s="99">
        <v>73900</v>
      </c>
    </row>
    <row r="7" spans="1:10" ht="42" customHeight="1" x14ac:dyDescent="0.35">
      <c r="A7" s="231" t="str">
        <f>IFERROR(INDEX(Footnotes!$D:$D,MATCH(Footnotes!$B$26,Footnotes!$B:$B,0)),"")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D0FC1071-3F61-4EAF-A7B8-AE99921C0EB2}"/>
  </hyperlinks>
  <pageMargins left="0.7" right="0.7" top="0.75" bottom="0.75" header="0.3" footer="0.3"/>
  <pageSetup paperSize="9" orientation="portrait" horizontalDpi="1200" verticalDpi="1200"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n_t037h</f>
        <v>Table N.37 Total annualised committed supports by age group as at 31 December 2022 ($m)</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26" t="s">
        <v>50</v>
      </c>
    </row>
    <row r="3" spans="1:10" x14ac:dyDescent="0.35">
      <c r="A3" s="100" t="s">
        <v>345</v>
      </c>
      <c r="B3" s="77">
        <v>680026277.49086261</v>
      </c>
      <c r="C3" s="77">
        <v>677861084.67002749</v>
      </c>
      <c r="D3" s="77">
        <v>488263490.20357317</v>
      </c>
      <c r="E3" s="77">
        <v>194102519.61858001</v>
      </c>
      <c r="F3" s="77">
        <v>179887405.8307476</v>
      </c>
      <c r="G3" s="77">
        <v>40549430.467104241</v>
      </c>
      <c r="H3" s="77">
        <v>30418732.450280111</v>
      </c>
      <c r="I3" s="77">
        <v>27458796.005696412</v>
      </c>
      <c r="J3" s="78">
        <v>2318628925.5436263</v>
      </c>
    </row>
    <row r="4" spans="1:10" x14ac:dyDescent="0.35">
      <c r="A4" s="101" t="s">
        <v>346</v>
      </c>
      <c r="B4" s="77">
        <v>1036565983.1923978</v>
      </c>
      <c r="C4" s="77">
        <v>1103816963.0193186</v>
      </c>
      <c r="D4" s="77">
        <v>792245369.01300585</v>
      </c>
      <c r="E4" s="77">
        <v>348045996.26003486</v>
      </c>
      <c r="F4" s="77">
        <v>343271750.41629469</v>
      </c>
      <c r="G4" s="77">
        <v>89210061.498952031</v>
      </c>
      <c r="H4" s="77">
        <v>56786152.407130875</v>
      </c>
      <c r="I4" s="77">
        <v>43154838.372475445</v>
      </c>
      <c r="J4" s="78">
        <v>3813700469.9583969</v>
      </c>
    </row>
    <row r="5" spans="1:10" x14ac:dyDescent="0.35">
      <c r="A5" s="101" t="s">
        <v>347</v>
      </c>
      <c r="B5" s="77">
        <v>668291132.95434451</v>
      </c>
      <c r="C5" s="77">
        <v>594970784.09596932</v>
      </c>
      <c r="D5" s="77">
        <v>500445550.68962413</v>
      </c>
      <c r="E5" s="77">
        <v>214048334.57257628</v>
      </c>
      <c r="F5" s="77">
        <v>209000198.20268738</v>
      </c>
      <c r="G5" s="77">
        <v>62130812.480626293</v>
      </c>
      <c r="H5" s="77">
        <v>28432800.759338237</v>
      </c>
      <c r="I5" s="77">
        <v>28564384.061376862</v>
      </c>
      <c r="J5" s="78">
        <v>2306427285.8970733</v>
      </c>
    </row>
    <row r="6" spans="1:10" x14ac:dyDescent="0.35">
      <c r="A6" s="101" t="s">
        <v>348</v>
      </c>
      <c r="B6" s="77">
        <v>1361884170.0966833</v>
      </c>
      <c r="C6" s="77">
        <v>1070025526.4013858</v>
      </c>
      <c r="D6" s="77">
        <v>921706799.92135906</v>
      </c>
      <c r="E6" s="77">
        <v>400482828.80987936</v>
      </c>
      <c r="F6" s="77">
        <v>382315319.12076175</v>
      </c>
      <c r="G6" s="77">
        <v>129240053.629665</v>
      </c>
      <c r="H6" s="77">
        <v>68174252.659923017</v>
      </c>
      <c r="I6" s="77">
        <v>69893909.791962251</v>
      </c>
      <c r="J6" s="78">
        <v>4404520431.126832</v>
      </c>
    </row>
    <row r="7" spans="1:10" x14ac:dyDescent="0.35">
      <c r="A7" s="101" t="s">
        <v>349</v>
      </c>
      <c r="B7" s="77">
        <v>1758940013.342092</v>
      </c>
      <c r="C7" s="77">
        <v>1371755626.5552413</v>
      </c>
      <c r="D7" s="77">
        <v>1276894286.511919</v>
      </c>
      <c r="E7" s="77">
        <v>571186147.1668123</v>
      </c>
      <c r="F7" s="77">
        <v>463677220.66652906</v>
      </c>
      <c r="G7" s="77">
        <v>164179077.66945082</v>
      </c>
      <c r="H7" s="77">
        <v>83015971.836889997</v>
      </c>
      <c r="I7" s="77">
        <v>85186408.961958438</v>
      </c>
      <c r="J7" s="78">
        <v>5775753730.7176275</v>
      </c>
    </row>
    <row r="8" spans="1:10" x14ac:dyDescent="0.35">
      <c r="A8" s="101" t="s">
        <v>350</v>
      </c>
      <c r="B8" s="77">
        <v>1609723101.7386456</v>
      </c>
      <c r="C8" s="77">
        <v>1367500786.6211569</v>
      </c>
      <c r="D8" s="77">
        <v>1221823218.7497945</v>
      </c>
      <c r="E8" s="77">
        <v>509003069.06350446</v>
      </c>
      <c r="F8" s="77">
        <v>439222688.01933461</v>
      </c>
      <c r="G8" s="77">
        <v>136841933.15003756</v>
      </c>
      <c r="H8" s="77">
        <v>100096290.39046469</v>
      </c>
      <c r="I8" s="77">
        <v>104677622.41296786</v>
      </c>
      <c r="J8" s="78">
        <v>5489176601.4100742</v>
      </c>
    </row>
    <row r="9" spans="1:10" x14ac:dyDescent="0.35">
      <c r="A9" s="101" t="s">
        <v>351</v>
      </c>
      <c r="B9" s="77">
        <v>2065746564.2052701</v>
      </c>
      <c r="C9" s="77">
        <v>1651447817.4754879</v>
      </c>
      <c r="D9" s="77">
        <v>1458216239.1609554</v>
      </c>
      <c r="E9" s="77">
        <v>575277112.33347094</v>
      </c>
      <c r="F9" s="77">
        <v>536721186.0385384</v>
      </c>
      <c r="G9" s="77">
        <v>174251079.87896013</v>
      </c>
      <c r="H9" s="77">
        <v>105011783.89732203</v>
      </c>
      <c r="I9" s="77">
        <v>116676092.37170571</v>
      </c>
      <c r="J9" s="78">
        <v>6683418635.0960894</v>
      </c>
    </row>
    <row r="10" spans="1:10" x14ac:dyDescent="0.35">
      <c r="A10" s="101" t="s">
        <v>352</v>
      </c>
      <c r="B10" s="77">
        <v>2628370458.4704156</v>
      </c>
      <c r="C10" s="77">
        <v>2041764277.3700044</v>
      </c>
      <c r="D10" s="77">
        <v>1792835334.9296587</v>
      </c>
      <c r="E10" s="77">
        <v>744385328.64928412</v>
      </c>
      <c r="F10" s="77">
        <v>671454483.6347934</v>
      </c>
      <c r="G10" s="77">
        <v>215836348.34342808</v>
      </c>
      <c r="H10" s="77">
        <v>125292114.3619938</v>
      </c>
      <c r="I10" s="77">
        <v>120528779.47072272</v>
      </c>
      <c r="J10" s="78">
        <v>8342040006.5235882</v>
      </c>
    </row>
    <row r="11" spans="1:10" ht="16" thickBot="1" x14ac:dyDescent="0.4">
      <c r="A11" s="103" t="s">
        <v>353</v>
      </c>
      <c r="B11" s="77">
        <v>1138973915.9646232</v>
      </c>
      <c r="C11" s="77">
        <v>741709741.43868256</v>
      </c>
      <c r="D11" s="77">
        <v>640105524.77893341</v>
      </c>
      <c r="E11" s="77">
        <v>261113580.21704644</v>
      </c>
      <c r="F11" s="77">
        <v>265002843.4182429</v>
      </c>
      <c r="G11" s="77">
        <v>75231803.157959104</v>
      </c>
      <c r="H11" s="77">
        <v>64666290.559320122</v>
      </c>
      <c r="I11" s="77">
        <v>40292623.832007393</v>
      </c>
      <c r="J11" s="78">
        <v>3227365627.0443058</v>
      </c>
    </row>
    <row r="12" spans="1:10" x14ac:dyDescent="0.35">
      <c r="A12" s="89" t="s">
        <v>257</v>
      </c>
      <c r="B12" s="90">
        <v>12948521617.455334</v>
      </c>
      <c r="C12" s="90">
        <v>10620852607.647274</v>
      </c>
      <c r="D12" s="90">
        <v>9092535813.9588223</v>
      </c>
      <c r="E12" s="90">
        <v>3817644916.6911883</v>
      </c>
      <c r="F12" s="90">
        <v>3490553095.3479295</v>
      </c>
      <c r="G12" s="90">
        <v>1087470600.2761831</v>
      </c>
      <c r="H12" s="90">
        <v>661894389.32266283</v>
      </c>
      <c r="I12" s="90">
        <v>636433455.28087318</v>
      </c>
      <c r="J12" s="91">
        <v>42361031713.317612</v>
      </c>
    </row>
    <row r="13" spans="1:10" s="233" customFormat="1" x14ac:dyDescent="0.35">
      <c r="A13" s="233" t="s">
        <v>251</v>
      </c>
    </row>
  </sheetData>
  <mergeCells count="2">
    <mergeCell ref="A1:J1"/>
    <mergeCell ref="A13:XFD13"/>
  </mergeCells>
  <hyperlinks>
    <hyperlink ref="A13" location="TableOfContents!A1" display="Back to Table of Contents" xr:uid="{5D5C6BAF-0D18-4B77-9276-F98EDA64D7A4}"/>
  </hyperlinks>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n_t038h</f>
        <v>Table N.38 Average annualised committed supports by age group as at 31 December 2022 ($)</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26" t="s">
        <v>50</v>
      </c>
    </row>
    <row r="3" spans="1:10" x14ac:dyDescent="0.35">
      <c r="A3" s="100" t="s">
        <v>345</v>
      </c>
      <c r="B3" s="93">
        <v>23900</v>
      </c>
      <c r="C3" s="93">
        <v>25300</v>
      </c>
      <c r="D3" s="93">
        <v>24200</v>
      </c>
      <c r="E3" s="93">
        <v>32500</v>
      </c>
      <c r="F3" s="93">
        <v>25700</v>
      </c>
      <c r="G3" s="93">
        <v>23700</v>
      </c>
      <c r="H3" s="93">
        <v>24200</v>
      </c>
      <c r="I3" s="93">
        <v>28000</v>
      </c>
      <c r="J3" s="94">
        <v>25100</v>
      </c>
    </row>
    <row r="4" spans="1:10" x14ac:dyDescent="0.35">
      <c r="A4" s="101" t="s">
        <v>346</v>
      </c>
      <c r="B4" s="93">
        <v>23700</v>
      </c>
      <c r="C4" s="93">
        <v>27500</v>
      </c>
      <c r="D4" s="93">
        <v>24300</v>
      </c>
      <c r="E4" s="93">
        <v>28300</v>
      </c>
      <c r="F4" s="93">
        <v>24400</v>
      </c>
      <c r="G4" s="93">
        <v>30500</v>
      </c>
      <c r="H4" s="93">
        <v>22200</v>
      </c>
      <c r="I4" s="93">
        <v>31900</v>
      </c>
      <c r="J4" s="94">
        <v>25500</v>
      </c>
    </row>
    <row r="5" spans="1:10" x14ac:dyDescent="0.35">
      <c r="A5" s="101" t="s">
        <v>347</v>
      </c>
      <c r="B5" s="93">
        <v>48500</v>
      </c>
      <c r="C5" s="93">
        <v>51000</v>
      </c>
      <c r="D5" s="93">
        <v>47500</v>
      </c>
      <c r="E5" s="93">
        <v>45500</v>
      </c>
      <c r="F5" s="93">
        <v>41400</v>
      </c>
      <c r="G5" s="93">
        <v>54500</v>
      </c>
      <c r="H5" s="93">
        <v>33900</v>
      </c>
      <c r="I5" s="93">
        <v>71400</v>
      </c>
      <c r="J5" s="94">
        <v>47900</v>
      </c>
    </row>
    <row r="6" spans="1:10" x14ac:dyDescent="0.35">
      <c r="A6" s="101" t="s">
        <v>348</v>
      </c>
      <c r="B6" s="93">
        <v>91400</v>
      </c>
      <c r="C6" s="93">
        <v>96000</v>
      </c>
      <c r="D6" s="93">
        <v>98900</v>
      </c>
      <c r="E6" s="93">
        <v>84600</v>
      </c>
      <c r="F6" s="93">
        <v>91700</v>
      </c>
      <c r="G6" s="93">
        <v>95100</v>
      </c>
      <c r="H6" s="93">
        <v>72800</v>
      </c>
      <c r="I6" s="93">
        <v>184900</v>
      </c>
      <c r="J6" s="94">
        <v>93800</v>
      </c>
    </row>
    <row r="7" spans="1:10" x14ac:dyDescent="0.35">
      <c r="A7" s="101" t="s">
        <v>349</v>
      </c>
      <c r="B7" s="93">
        <v>115200</v>
      </c>
      <c r="C7" s="93">
        <v>104700</v>
      </c>
      <c r="D7" s="93">
        <v>126500</v>
      </c>
      <c r="E7" s="93">
        <v>112800</v>
      </c>
      <c r="F7" s="93">
        <v>121600</v>
      </c>
      <c r="G7" s="93">
        <v>116900</v>
      </c>
      <c r="H7" s="93">
        <v>95300</v>
      </c>
      <c r="I7" s="93">
        <v>195400</v>
      </c>
      <c r="J7" s="94">
        <v>115400</v>
      </c>
    </row>
    <row r="8" spans="1:10" x14ac:dyDescent="0.35">
      <c r="A8" s="101" t="s">
        <v>350</v>
      </c>
      <c r="B8" s="93">
        <v>123800</v>
      </c>
      <c r="C8" s="93">
        <v>108900</v>
      </c>
      <c r="D8" s="93">
        <v>132200</v>
      </c>
      <c r="E8" s="93">
        <v>121200</v>
      </c>
      <c r="F8" s="93">
        <v>120500</v>
      </c>
      <c r="G8" s="93">
        <v>134200</v>
      </c>
      <c r="H8" s="93">
        <v>121000</v>
      </c>
      <c r="I8" s="93">
        <v>188300</v>
      </c>
      <c r="J8" s="94">
        <v>121800</v>
      </c>
    </row>
    <row r="9" spans="1:10" x14ac:dyDescent="0.35">
      <c r="A9" s="101" t="s">
        <v>351</v>
      </c>
      <c r="B9" s="93">
        <v>132300</v>
      </c>
      <c r="C9" s="93">
        <v>111500</v>
      </c>
      <c r="D9" s="93">
        <v>132800</v>
      </c>
      <c r="E9" s="93">
        <v>122900</v>
      </c>
      <c r="F9" s="93">
        <v>124300</v>
      </c>
      <c r="G9" s="93">
        <v>137500</v>
      </c>
      <c r="H9" s="93">
        <v>113400</v>
      </c>
      <c r="I9" s="93">
        <v>209100</v>
      </c>
      <c r="J9" s="94">
        <v>125700</v>
      </c>
    </row>
    <row r="10" spans="1:10" x14ac:dyDescent="0.35">
      <c r="A10" s="101" t="s">
        <v>352</v>
      </c>
      <c r="B10" s="93">
        <v>137200</v>
      </c>
      <c r="C10" s="93">
        <v>121800</v>
      </c>
      <c r="D10" s="93">
        <v>136800</v>
      </c>
      <c r="E10" s="93">
        <v>131400</v>
      </c>
      <c r="F10" s="93">
        <v>125300</v>
      </c>
      <c r="G10" s="93">
        <v>145800</v>
      </c>
      <c r="H10" s="93">
        <v>126600</v>
      </c>
      <c r="I10" s="93">
        <v>219900</v>
      </c>
      <c r="J10" s="94">
        <v>132300</v>
      </c>
    </row>
    <row r="11" spans="1:10" ht="16" thickBot="1" x14ac:dyDescent="0.4">
      <c r="A11" s="103" t="s">
        <v>353</v>
      </c>
      <c r="B11" s="93">
        <v>137300</v>
      </c>
      <c r="C11" s="93">
        <v>119100</v>
      </c>
      <c r="D11" s="93">
        <v>133700</v>
      </c>
      <c r="E11" s="93">
        <v>125300</v>
      </c>
      <c r="F11" s="93">
        <v>123500</v>
      </c>
      <c r="G11" s="93">
        <v>147800</v>
      </c>
      <c r="H11" s="93">
        <v>108900</v>
      </c>
      <c r="I11" s="93">
        <v>244200</v>
      </c>
      <c r="J11" s="94">
        <v>130100</v>
      </c>
    </row>
    <row r="12" spans="1:10" x14ac:dyDescent="0.35">
      <c r="A12" s="89" t="s">
        <v>257</v>
      </c>
      <c r="B12" s="98">
        <v>75200</v>
      </c>
      <c r="C12" s="98">
        <v>69300</v>
      </c>
      <c r="D12" s="98">
        <v>75200</v>
      </c>
      <c r="E12" s="98">
        <v>77300</v>
      </c>
      <c r="F12" s="98">
        <v>70400</v>
      </c>
      <c r="G12" s="98">
        <v>84800</v>
      </c>
      <c r="H12" s="98">
        <v>67600</v>
      </c>
      <c r="I12" s="98">
        <v>118400</v>
      </c>
      <c r="J12" s="99">
        <v>73900</v>
      </c>
    </row>
    <row r="13" spans="1:10" s="233" customFormat="1" x14ac:dyDescent="0.35">
      <c r="A13" s="233" t="s">
        <v>251</v>
      </c>
    </row>
  </sheetData>
  <mergeCells count="2">
    <mergeCell ref="A1:J1"/>
    <mergeCell ref="A13:XFD13"/>
  </mergeCells>
  <hyperlinks>
    <hyperlink ref="A13" location="TableOfContents!A1" display="Back to Table of Contents" xr:uid="{AEE325EE-67F2-494C-B0FD-3DDC0014B581}"/>
  </hyperlink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J20"/>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x14ac:dyDescent="0.35">
      <c r="A1" s="231" t="str">
        <f>n_t039h</f>
        <v>Table N.39 Total annualised committed supports by primary disability group as at 31 December 2022 ($m)</v>
      </c>
      <c r="B1" s="231"/>
      <c r="C1" s="231"/>
      <c r="D1" s="231"/>
      <c r="E1" s="231"/>
      <c r="F1" s="231"/>
      <c r="G1" s="231"/>
      <c r="H1" s="231"/>
      <c r="I1" s="231"/>
      <c r="J1" s="231"/>
    </row>
    <row r="2" spans="1:10" ht="16" thickBot="1" x14ac:dyDescent="0.4">
      <c r="A2" s="23" t="s">
        <v>51</v>
      </c>
      <c r="B2" s="25" t="s">
        <v>42</v>
      </c>
      <c r="C2" s="25" t="s">
        <v>43</v>
      </c>
      <c r="D2" s="25" t="s">
        <v>44</v>
      </c>
      <c r="E2" s="25" t="s">
        <v>45</v>
      </c>
      <c r="F2" s="25" t="s">
        <v>46</v>
      </c>
      <c r="G2" s="25" t="s">
        <v>47</v>
      </c>
      <c r="H2" s="25" t="s">
        <v>48</v>
      </c>
      <c r="I2" s="25" t="s">
        <v>49</v>
      </c>
      <c r="J2" s="36" t="s">
        <v>50</v>
      </c>
    </row>
    <row r="3" spans="1:10" x14ac:dyDescent="0.35">
      <c r="A3" s="100" t="s">
        <v>368</v>
      </c>
      <c r="B3" s="77">
        <v>790289643.26714802</v>
      </c>
      <c r="C3" s="77">
        <v>680674582.36061311</v>
      </c>
      <c r="D3" s="77">
        <v>669367946.33037102</v>
      </c>
      <c r="E3" s="77">
        <v>271403899.11535162</v>
      </c>
      <c r="F3" s="77">
        <v>264587946.28223747</v>
      </c>
      <c r="G3" s="77">
        <v>75528397.513250992</v>
      </c>
      <c r="H3" s="77">
        <v>37206522.658479378</v>
      </c>
      <c r="I3" s="77">
        <v>85159952.287323952</v>
      </c>
      <c r="J3" s="78">
        <v>2874289649.5491529</v>
      </c>
    </row>
    <row r="4" spans="1:10" x14ac:dyDescent="0.35">
      <c r="A4" s="101" t="s">
        <v>360</v>
      </c>
      <c r="B4" s="77">
        <v>2382484806.6766238</v>
      </c>
      <c r="C4" s="77">
        <v>2139023921.5290072</v>
      </c>
      <c r="D4" s="77">
        <v>1780381606.3150642</v>
      </c>
      <c r="E4" s="77">
        <v>762975769.23714495</v>
      </c>
      <c r="F4" s="77">
        <v>775572419.42751765</v>
      </c>
      <c r="G4" s="77">
        <v>223135979.59562561</v>
      </c>
      <c r="H4" s="77">
        <v>130967558.06789075</v>
      </c>
      <c r="I4" s="77">
        <v>65842737.119407371</v>
      </c>
      <c r="J4" s="78">
        <v>8261648762.6782455</v>
      </c>
    </row>
    <row r="5" spans="1:10" x14ac:dyDescent="0.35">
      <c r="A5" s="101" t="s">
        <v>367</v>
      </c>
      <c r="B5" s="77">
        <v>865698949.67809546</v>
      </c>
      <c r="C5" s="77">
        <v>705678141.96219552</v>
      </c>
      <c r="D5" s="77">
        <v>608074637.35036635</v>
      </c>
      <c r="E5" s="77">
        <v>277699530.8751722</v>
      </c>
      <c r="F5" s="77">
        <v>196733508.81312251</v>
      </c>
      <c r="G5" s="77">
        <v>77071933.438321829</v>
      </c>
      <c r="H5" s="77">
        <v>39095415.140235364</v>
      </c>
      <c r="I5" s="77">
        <v>52317736.126863167</v>
      </c>
      <c r="J5" s="78">
        <v>2822369853.3843722</v>
      </c>
    </row>
    <row r="6" spans="1:10" x14ac:dyDescent="0.35">
      <c r="A6" s="101" t="s">
        <v>363</v>
      </c>
      <c r="B6" s="77">
        <v>300047241.76065934</v>
      </c>
      <c r="C6" s="77">
        <v>410777840.09918284</v>
      </c>
      <c r="D6" s="77">
        <v>245147024.20684126</v>
      </c>
      <c r="E6" s="77">
        <v>65772147.919702716</v>
      </c>
      <c r="F6" s="77">
        <v>83040591.072284579</v>
      </c>
      <c r="G6" s="77">
        <v>19474132.849991966</v>
      </c>
      <c r="H6" s="77">
        <v>16363078.755302407</v>
      </c>
      <c r="I6" s="77">
        <v>16659041.253443625</v>
      </c>
      <c r="J6" s="78">
        <v>1157363735.5832195</v>
      </c>
    </row>
    <row r="7" spans="1:10" x14ac:dyDescent="0.35">
      <c r="A7" s="102" t="s">
        <v>369</v>
      </c>
      <c r="B7" s="77">
        <v>106256008.31055543</v>
      </c>
      <c r="C7" s="77">
        <v>61626592.22032091</v>
      </c>
      <c r="D7" s="77">
        <v>61031168.239718981</v>
      </c>
      <c r="E7" s="77">
        <v>34843329.672890857</v>
      </c>
      <c r="F7" s="77">
        <v>39556114.320566766</v>
      </c>
      <c r="G7" s="77">
        <v>5936419.0393890385</v>
      </c>
      <c r="H7" s="77">
        <v>3422121.8177037197</v>
      </c>
      <c r="I7" s="77">
        <v>3889109.03665544</v>
      </c>
      <c r="J7" s="78">
        <v>316590888.18644685</v>
      </c>
    </row>
    <row r="8" spans="1:10" x14ac:dyDescent="0.35">
      <c r="A8" s="101" t="s">
        <v>364</v>
      </c>
      <c r="B8" s="77">
        <v>114249720.31255892</v>
      </c>
      <c r="C8" s="77">
        <v>106313953.73185399</v>
      </c>
      <c r="D8" s="77">
        <v>96125742.997874081</v>
      </c>
      <c r="E8" s="77">
        <v>36445752.806636676</v>
      </c>
      <c r="F8" s="77">
        <v>29125253.380440172</v>
      </c>
      <c r="G8" s="77">
        <v>9165602.8256172799</v>
      </c>
      <c r="H8" s="77">
        <v>5000520.7500919141</v>
      </c>
      <c r="I8" s="77">
        <v>6471976.9443095727</v>
      </c>
      <c r="J8" s="78">
        <v>402898523.74938256</v>
      </c>
    </row>
    <row r="9" spans="1:10" x14ac:dyDescent="0.35">
      <c r="A9" s="101" t="s">
        <v>361</v>
      </c>
      <c r="B9" s="77">
        <v>3549976161.9274216</v>
      </c>
      <c r="C9" s="77">
        <v>2938033365.4944687</v>
      </c>
      <c r="D9" s="77">
        <v>2164991074.6304336</v>
      </c>
      <c r="E9" s="77">
        <v>1017544327.3230741</v>
      </c>
      <c r="F9" s="77">
        <v>965520094.48641896</v>
      </c>
      <c r="G9" s="77">
        <v>327012781.13495845</v>
      </c>
      <c r="H9" s="77">
        <v>160537258.50498417</v>
      </c>
      <c r="I9" s="77">
        <v>145116642.51788786</v>
      </c>
      <c r="J9" s="78">
        <v>11270369446.209124</v>
      </c>
    </row>
    <row r="10" spans="1:10" x14ac:dyDescent="0.35">
      <c r="A10" s="101" t="s">
        <v>371</v>
      </c>
      <c r="B10" s="77">
        <v>327974397.77535307</v>
      </c>
      <c r="C10" s="77">
        <v>352578940.46087754</v>
      </c>
      <c r="D10" s="77">
        <v>222191645.45953476</v>
      </c>
      <c r="E10" s="77">
        <v>89991902.159878299</v>
      </c>
      <c r="F10" s="77">
        <v>109181920.55508268</v>
      </c>
      <c r="G10" s="77">
        <v>40724920.560816146</v>
      </c>
      <c r="H10" s="77">
        <v>25141408.585108761</v>
      </c>
      <c r="I10" s="77">
        <v>4824392.4623970613</v>
      </c>
      <c r="J10" s="78">
        <v>1172609528.019048</v>
      </c>
    </row>
    <row r="11" spans="1:10" x14ac:dyDescent="0.35">
      <c r="A11" s="102" t="s">
        <v>362</v>
      </c>
      <c r="B11" s="77">
        <v>1804809697.9392326</v>
      </c>
      <c r="C11" s="77">
        <v>1373034335.5255136</v>
      </c>
      <c r="D11" s="77">
        <v>1150491298.0905743</v>
      </c>
      <c r="E11" s="77">
        <v>407952476.51828408</v>
      </c>
      <c r="F11" s="77">
        <v>356928051.58941835</v>
      </c>
      <c r="G11" s="77">
        <v>121650326.38201188</v>
      </c>
      <c r="H11" s="77">
        <v>101087411.3100778</v>
      </c>
      <c r="I11" s="77">
        <v>75935878.075755283</v>
      </c>
      <c r="J11" s="78">
        <v>5392479403.9172077</v>
      </c>
    </row>
    <row r="12" spans="1:10" x14ac:dyDescent="0.35">
      <c r="A12" s="101" t="s">
        <v>373</v>
      </c>
      <c r="B12" s="77">
        <v>326360262.07915723</v>
      </c>
      <c r="C12" s="77">
        <v>175858542.70097539</v>
      </c>
      <c r="D12" s="77">
        <v>274766248.65138751</v>
      </c>
      <c r="E12" s="77">
        <v>137787743.0611653</v>
      </c>
      <c r="F12" s="77">
        <v>70958701.057193294</v>
      </c>
      <c r="G12" s="77">
        <v>20057900.85761375</v>
      </c>
      <c r="H12" s="77">
        <v>14872036.285855111</v>
      </c>
      <c r="I12" s="77">
        <v>24974017.995636821</v>
      </c>
      <c r="J12" s="78">
        <v>1045949341.7108417</v>
      </c>
    </row>
    <row r="13" spans="1:10" x14ac:dyDescent="0.35">
      <c r="A13" s="101" t="s">
        <v>372</v>
      </c>
      <c r="B13" s="77">
        <v>460123274.63030243</v>
      </c>
      <c r="C13" s="77">
        <v>277136426.85047394</v>
      </c>
      <c r="D13" s="77">
        <v>313135887.54395276</v>
      </c>
      <c r="E13" s="77">
        <v>103489344.02792268</v>
      </c>
      <c r="F13" s="77">
        <v>91596754.556794062</v>
      </c>
      <c r="G13" s="77">
        <v>23199207.789810013</v>
      </c>
      <c r="H13" s="77">
        <v>20640452.557471365</v>
      </c>
      <c r="I13" s="77">
        <v>47249432.65837954</v>
      </c>
      <c r="J13" s="78">
        <v>1336987446.6870184</v>
      </c>
    </row>
    <row r="14" spans="1:10" x14ac:dyDescent="0.35">
      <c r="A14" s="101" t="s">
        <v>370</v>
      </c>
      <c r="B14" s="77">
        <v>143512019.57626379</v>
      </c>
      <c r="C14" s="77">
        <v>129982679.72140631</v>
      </c>
      <c r="D14" s="77">
        <v>93073396.660524771</v>
      </c>
      <c r="E14" s="77">
        <v>43402217.226262338</v>
      </c>
      <c r="F14" s="77">
        <v>40261842.670267865</v>
      </c>
      <c r="G14" s="77">
        <v>13111860.649198286</v>
      </c>
      <c r="H14" s="77">
        <v>6198031.0888995435</v>
      </c>
      <c r="I14" s="77">
        <v>6606499.9680457953</v>
      </c>
      <c r="J14" s="78">
        <v>476148547.56086868</v>
      </c>
    </row>
    <row r="15" spans="1:10" x14ac:dyDescent="0.35">
      <c r="A15" s="101" t="s">
        <v>365</v>
      </c>
      <c r="B15" s="77">
        <v>1046526802.6555411</v>
      </c>
      <c r="C15" s="77">
        <v>747921035.79355717</v>
      </c>
      <c r="D15" s="77">
        <v>780774822.19858444</v>
      </c>
      <c r="E15" s="77">
        <v>332829948.11750692</v>
      </c>
      <c r="F15" s="77">
        <v>261758933.15748537</v>
      </c>
      <c r="G15" s="77">
        <v>80319167.162096575</v>
      </c>
      <c r="H15" s="77">
        <v>53108202.687425263</v>
      </c>
      <c r="I15" s="77">
        <v>48098139.965729922</v>
      </c>
      <c r="J15" s="78">
        <v>3351748348.5858641</v>
      </c>
    </row>
    <row r="16" spans="1:10" x14ac:dyDescent="0.35">
      <c r="A16" s="101" t="s">
        <v>366</v>
      </c>
      <c r="B16" s="77">
        <v>480570586.6198957</v>
      </c>
      <c r="C16" s="77">
        <v>357990621.52709216</v>
      </c>
      <c r="D16" s="77">
        <v>437074580.46637404</v>
      </c>
      <c r="E16" s="77">
        <v>154869368.43162104</v>
      </c>
      <c r="F16" s="77">
        <v>138653431.86428279</v>
      </c>
      <c r="G16" s="77">
        <v>32791801.801920656</v>
      </c>
      <c r="H16" s="77">
        <v>34931646.806224324</v>
      </c>
      <c r="I16" s="77">
        <v>28764541.377439823</v>
      </c>
      <c r="J16" s="78">
        <v>1665954887.9758773</v>
      </c>
    </row>
    <row r="17" spans="1:10" x14ac:dyDescent="0.35">
      <c r="A17" s="101" t="s">
        <v>374</v>
      </c>
      <c r="B17" s="77">
        <v>12509335.959730569</v>
      </c>
      <c r="C17" s="77">
        <v>8445536.340718301</v>
      </c>
      <c r="D17" s="77">
        <v>5574224.5847385377</v>
      </c>
      <c r="E17" s="77">
        <v>2347855.8630848518</v>
      </c>
      <c r="F17" s="77">
        <v>4960254.9663147442</v>
      </c>
      <c r="G17" s="77">
        <v>941657.00805326796</v>
      </c>
      <c r="H17" s="77">
        <v>916029.79128633346</v>
      </c>
      <c r="I17" s="77">
        <v>817506.34064286482</v>
      </c>
      <c r="J17" s="78">
        <v>36512400.85456948</v>
      </c>
    </row>
    <row r="18" spans="1:10" ht="16" thickBot="1" x14ac:dyDescent="0.4">
      <c r="A18" s="103" t="s">
        <v>356</v>
      </c>
      <c r="B18" s="77">
        <v>237132708.28679892</v>
      </c>
      <c r="C18" s="77">
        <v>155776091.32901892</v>
      </c>
      <c r="D18" s="77">
        <v>190334510.2324872</v>
      </c>
      <c r="E18" s="77">
        <v>78289304.335493401</v>
      </c>
      <c r="F18" s="77">
        <v>62117277.148504212</v>
      </c>
      <c r="G18" s="77">
        <v>17312936.008850068</v>
      </c>
      <c r="H18" s="77">
        <v>12406694.515626701</v>
      </c>
      <c r="I18" s="77">
        <v>23705851.150954917</v>
      </c>
      <c r="J18" s="78">
        <v>777075373.00773442</v>
      </c>
    </row>
    <row r="19" spans="1:10" x14ac:dyDescent="0.35">
      <c r="A19" s="89" t="s">
        <v>257</v>
      </c>
      <c r="B19" s="90">
        <v>12948521617.455336</v>
      </c>
      <c r="C19" s="90">
        <v>10620852607.647278</v>
      </c>
      <c r="D19" s="90">
        <v>9092535813.9588261</v>
      </c>
      <c r="E19" s="90">
        <v>3817644916.6911926</v>
      </c>
      <c r="F19" s="90">
        <v>3490553095.3479319</v>
      </c>
      <c r="G19" s="90">
        <v>1087470600.2761831</v>
      </c>
      <c r="H19" s="90">
        <v>661894389.32266283</v>
      </c>
      <c r="I19" s="90">
        <v>636433455.28087294</v>
      </c>
      <c r="J19" s="91">
        <v>42361031713.317627</v>
      </c>
    </row>
    <row r="20" spans="1:10" s="233" customFormat="1" x14ac:dyDescent="0.35">
      <c r="A20" s="233" t="s">
        <v>251</v>
      </c>
    </row>
  </sheetData>
  <mergeCells count="2">
    <mergeCell ref="A1:J1"/>
    <mergeCell ref="A20:XFD20"/>
  </mergeCells>
  <hyperlinks>
    <hyperlink ref="A20" location="TableOfContents!A1" display="Back to Table of Contents" xr:uid="{A000D47A-2062-4098-B202-12250EC2E48C}"/>
  </hyperlinks>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J20"/>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x14ac:dyDescent="0.35">
      <c r="A1" s="231" t="str">
        <f>n_t040h</f>
        <v>Table N.40 Average annualised committed supports by primary disability group as at 31 December 2022 ($)</v>
      </c>
      <c r="B1" s="231"/>
      <c r="C1" s="231"/>
      <c r="D1" s="231"/>
      <c r="E1" s="231"/>
      <c r="F1" s="231"/>
      <c r="G1" s="231"/>
      <c r="H1" s="231"/>
      <c r="I1" s="231"/>
      <c r="J1" s="231"/>
    </row>
    <row r="2" spans="1:10" ht="16" thickBot="1" x14ac:dyDescent="0.4">
      <c r="A2" s="23" t="s">
        <v>51</v>
      </c>
      <c r="B2" s="25" t="s">
        <v>42</v>
      </c>
      <c r="C2" s="25" t="s">
        <v>43</v>
      </c>
      <c r="D2" s="25" t="s">
        <v>44</v>
      </c>
      <c r="E2" s="25" t="s">
        <v>45</v>
      </c>
      <c r="F2" s="25" t="s">
        <v>46</v>
      </c>
      <c r="G2" s="25" t="s">
        <v>47</v>
      </c>
      <c r="H2" s="25" t="s">
        <v>48</v>
      </c>
      <c r="I2" s="25" t="s">
        <v>49</v>
      </c>
      <c r="J2" s="36" t="s">
        <v>50</v>
      </c>
    </row>
    <row r="3" spans="1:10" x14ac:dyDescent="0.35">
      <c r="A3" s="100" t="s">
        <v>368</v>
      </c>
      <c r="B3" s="93">
        <v>164000</v>
      </c>
      <c r="C3" s="93">
        <v>152800</v>
      </c>
      <c r="D3" s="93">
        <v>171900</v>
      </c>
      <c r="E3" s="93">
        <v>180200</v>
      </c>
      <c r="F3" s="93">
        <v>154100</v>
      </c>
      <c r="G3" s="93">
        <v>163800</v>
      </c>
      <c r="H3" s="93">
        <v>165400</v>
      </c>
      <c r="I3" s="93">
        <v>276500</v>
      </c>
      <c r="J3" s="94">
        <v>165300</v>
      </c>
    </row>
    <row r="4" spans="1:10" x14ac:dyDescent="0.35">
      <c r="A4" s="101" t="s">
        <v>360</v>
      </c>
      <c r="B4" s="93">
        <v>40600</v>
      </c>
      <c r="C4" s="93">
        <v>43000</v>
      </c>
      <c r="D4" s="93">
        <v>40200</v>
      </c>
      <c r="E4" s="93">
        <v>42100</v>
      </c>
      <c r="F4" s="93">
        <v>39000</v>
      </c>
      <c r="G4" s="93">
        <v>53300</v>
      </c>
      <c r="H4" s="93">
        <v>38700</v>
      </c>
      <c r="I4" s="93">
        <v>54500</v>
      </c>
      <c r="J4" s="94">
        <v>41400</v>
      </c>
    </row>
    <row r="5" spans="1:10" x14ac:dyDescent="0.35">
      <c r="A5" s="101" t="s">
        <v>367</v>
      </c>
      <c r="B5" s="93">
        <v>154800</v>
      </c>
      <c r="C5" s="93">
        <v>169900</v>
      </c>
      <c r="D5" s="93">
        <v>162600</v>
      </c>
      <c r="E5" s="93">
        <v>155400</v>
      </c>
      <c r="F5" s="93">
        <v>155200</v>
      </c>
      <c r="G5" s="93">
        <v>178800</v>
      </c>
      <c r="H5" s="93">
        <v>131600</v>
      </c>
      <c r="I5" s="93">
        <v>265600</v>
      </c>
      <c r="J5" s="94">
        <v>161600</v>
      </c>
    </row>
    <row r="6" spans="1:10" x14ac:dyDescent="0.35">
      <c r="A6" s="101" t="s">
        <v>363</v>
      </c>
      <c r="B6" s="93">
        <v>19600</v>
      </c>
      <c r="C6" s="93">
        <v>21000</v>
      </c>
      <c r="D6" s="93">
        <v>19300</v>
      </c>
      <c r="E6" s="93">
        <v>24500</v>
      </c>
      <c r="F6" s="93">
        <v>21200</v>
      </c>
      <c r="G6" s="93">
        <v>18900</v>
      </c>
      <c r="H6" s="93">
        <v>18300</v>
      </c>
      <c r="I6" s="93">
        <v>22800</v>
      </c>
      <c r="J6" s="94">
        <v>20400</v>
      </c>
    </row>
    <row r="7" spans="1:10" x14ac:dyDescent="0.35">
      <c r="A7" s="102" t="s">
        <v>369</v>
      </c>
      <c r="B7" s="93">
        <v>22000</v>
      </c>
      <c r="C7" s="93">
        <v>24600</v>
      </c>
      <c r="D7" s="93">
        <v>24300</v>
      </c>
      <c r="E7" s="93">
        <v>27800</v>
      </c>
      <c r="F7" s="93">
        <v>23500</v>
      </c>
      <c r="G7" s="93">
        <v>25300</v>
      </c>
      <c r="H7" s="93">
        <v>21900</v>
      </c>
      <c r="I7" s="93">
        <v>28000</v>
      </c>
      <c r="J7" s="94">
        <v>23800</v>
      </c>
    </row>
    <row r="8" spans="1:10" x14ac:dyDescent="0.35">
      <c r="A8" s="101" t="s">
        <v>364</v>
      </c>
      <c r="B8" s="93">
        <v>14300</v>
      </c>
      <c r="C8" s="93">
        <v>16300</v>
      </c>
      <c r="D8" s="93">
        <v>16100</v>
      </c>
      <c r="E8" s="93">
        <v>17300</v>
      </c>
      <c r="F8" s="93">
        <v>15400</v>
      </c>
      <c r="G8" s="93">
        <v>19300</v>
      </c>
      <c r="H8" s="93">
        <v>11300</v>
      </c>
      <c r="I8" s="93">
        <v>29300</v>
      </c>
      <c r="J8" s="94">
        <v>15700</v>
      </c>
    </row>
    <row r="9" spans="1:10" x14ac:dyDescent="0.35">
      <c r="A9" s="101" t="s">
        <v>361</v>
      </c>
      <c r="B9" s="93">
        <v>114000</v>
      </c>
      <c r="C9" s="93">
        <v>110600</v>
      </c>
      <c r="D9" s="93">
        <v>118200</v>
      </c>
      <c r="E9" s="93">
        <v>115100</v>
      </c>
      <c r="F9" s="93">
        <v>114200</v>
      </c>
      <c r="G9" s="93">
        <v>111400</v>
      </c>
      <c r="H9" s="93">
        <v>107700</v>
      </c>
      <c r="I9" s="93">
        <v>138600</v>
      </c>
      <c r="J9" s="94">
        <v>114100</v>
      </c>
    </row>
    <row r="10" spans="1:10" x14ac:dyDescent="0.35">
      <c r="A10" s="101" t="s">
        <v>371</v>
      </c>
      <c r="B10" s="93">
        <v>120500</v>
      </c>
      <c r="C10" s="93">
        <v>114800</v>
      </c>
      <c r="D10" s="93">
        <v>132900</v>
      </c>
      <c r="E10" s="93">
        <v>95000</v>
      </c>
      <c r="F10" s="93">
        <v>118300</v>
      </c>
      <c r="G10" s="93">
        <v>114400</v>
      </c>
      <c r="H10" s="93">
        <v>112700</v>
      </c>
      <c r="I10" s="93">
        <v>193000</v>
      </c>
      <c r="J10" s="94">
        <v>118000</v>
      </c>
    </row>
    <row r="11" spans="1:10" x14ac:dyDescent="0.35">
      <c r="A11" s="102" t="s">
        <v>362</v>
      </c>
      <c r="B11" s="93">
        <v>102700</v>
      </c>
      <c r="C11" s="93">
        <v>71700</v>
      </c>
      <c r="D11" s="93">
        <v>101600</v>
      </c>
      <c r="E11" s="93">
        <v>79900</v>
      </c>
      <c r="F11" s="93">
        <v>100100</v>
      </c>
      <c r="G11" s="93">
        <v>110300</v>
      </c>
      <c r="H11" s="93">
        <v>88100</v>
      </c>
      <c r="I11" s="93">
        <v>139300</v>
      </c>
      <c r="J11" s="94">
        <v>90600</v>
      </c>
    </row>
    <row r="12" spans="1:10" x14ac:dyDescent="0.35">
      <c r="A12" s="101" t="s">
        <v>373</v>
      </c>
      <c r="B12" s="93">
        <v>180000</v>
      </c>
      <c r="C12" s="93">
        <v>179800</v>
      </c>
      <c r="D12" s="93">
        <v>181600</v>
      </c>
      <c r="E12" s="93">
        <v>212300</v>
      </c>
      <c r="F12" s="93">
        <v>156300</v>
      </c>
      <c r="G12" s="93">
        <v>160500</v>
      </c>
      <c r="H12" s="93">
        <v>185900</v>
      </c>
      <c r="I12" s="93">
        <v>297300</v>
      </c>
      <c r="J12" s="94">
        <v>183600</v>
      </c>
    </row>
    <row r="13" spans="1:10" x14ac:dyDescent="0.35">
      <c r="A13" s="101" t="s">
        <v>372</v>
      </c>
      <c r="B13" s="93">
        <v>153700</v>
      </c>
      <c r="C13" s="93">
        <v>146900</v>
      </c>
      <c r="D13" s="93">
        <v>164700</v>
      </c>
      <c r="E13" s="93">
        <v>152600</v>
      </c>
      <c r="F13" s="93">
        <v>143300</v>
      </c>
      <c r="G13" s="93">
        <v>138100</v>
      </c>
      <c r="H13" s="93">
        <v>146400</v>
      </c>
      <c r="I13" s="93">
        <v>259600</v>
      </c>
      <c r="J13" s="94">
        <v>155600</v>
      </c>
    </row>
    <row r="14" spans="1:10" x14ac:dyDescent="0.35">
      <c r="A14" s="101" t="s">
        <v>370</v>
      </c>
      <c r="B14" s="93">
        <v>46000</v>
      </c>
      <c r="C14" s="93">
        <v>45300</v>
      </c>
      <c r="D14" s="93">
        <v>52300</v>
      </c>
      <c r="E14" s="93">
        <v>51500</v>
      </c>
      <c r="F14" s="93">
        <v>50000</v>
      </c>
      <c r="G14" s="93">
        <v>65200</v>
      </c>
      <c r="H14" s="93">
        <v>34400</v>
      </c>
      <c r="I14" s="93">
        <v>93000</v>
      </c>
      <c r="J14" s="94">
        <v>48200</v>
      </c>
    </row>
    <row r="15" spans="1:10" x14ac:dyDescent="0.35">
      <c r="A15" s="101" t="s">
        <v>365</v>
      </c>
      <c r="B15" s="93">
        <v>152100</v>
      </c>
      <c r="C15" s="93">
        <v>141100</v>
      </c>
      <c r="D15" s="93">
        <v>168100</v>
      </c>
      <c r="E15" s="93">
        <v>152300</v>
      </c>
      <c r="F15" s="93">
        <v>154000</v>
      </c>
      <c r="G15" s="93">
        <v>168000</v>
      </c>
      <c r="H15" s="93">
        <v>132800</v>
      </c>
      <c r="I15" s="93">
        <v>219600</v>
      </c>
      <c r="J15" s="94">
        <v>153700</v>
      </c>
    </row>
    <row r="16" spans="1:10" x14ac:dyDescent="0.35">
      <c r="A16" s="101" t="s">
        <v>366</v>
      </c>
      <c r="B16" s="93">
        <v>83700</v>
      </c>
      <c r="C16" s="93">
        <v>81100</v>
      </c>
      <c r="D16" s="93">
        <v>92200</v>
      </c>
      <c r="E16" s="93">
        <v>85200</v>
      </c>
      <c r="F16" s="93">
        <v>78300</v>
      </c>
      <c r="G16" s="93">
        <v>85600</v>
      </c>
      <c r="H16" s="93">
        <v>65300</v>
      </c>
      <c r="I16" s="93">
        <v>127300</v>
      </c>
      <c r="J16" s="94">
        <v>84900</v>
      </c>
    </row>
    <row r="17" spans="1:10" x14ac:dyDescent="0.35">
      <c r="A17" s="101" t="s">
        <v>374</v>
      </c>
      <c r="B17" s="93">
        <v>15300</v>
      </c>
      <c r="C17" s="93">
        <v>18100</v>
      </c>
      <c r="D17" s="93">
        <v>23300</v>
      </c>
      <c r="E17" s="93">
        <v>21000</v>
      </c>
      <c r="F17" s="93">
        <v>13200</v>
      </c>
      <c r="G17" s="93">
        <v>23000</v>
      </c>
      <c r="H17" s="93">
        <v>12700</v>
      </c>
      <c r="I17" s="93">
        <v>28200</v>
      </c>
      <c r="J17" s="94">
        <v>17000</v>
      </c>
    </row>
    <row r="18" spans="1:10" ht="16" thickBot="1" x14ac:dyDescent="0.4">
      <c r="A18" s="103" t="s">
        <v>356</v>
      </c>
      <c r="B18" s="93">
        <v>103700</v>
      </c>
      <c r="C18" s="93">
        <v>97700</v>
      </c>
      <c r="D18" s="93">
        <v>113400</v>
      </c>
      <c r="E18" s="93">
        <v>99200</v>
      </c>
      <c r="F18" s="93">
        <v>114000</v>
      </c>
      <c r="G18" s="93">
        <v>86100</v>
      </c>
      <c r="H18" s="93">
        <v>99300</v>
      </c>
      <c r="I18" s="93">
        <v>166900</v>
      </c>
      <c r="J18" s="94">
        <v>105600</v>
      </c>
    </row>
    <row r="19" spans="1:10" x14ac:dyDescent="0.35">
      <c r="A19" s="89" t="s">
        <v>257</v>
      </c>
      <c r="B19" s="98">
        <v>75200</v>
      </c>
      <c r="C19" s="98">
        <v>69300</v>
      </c>
      <c r="D19" s="98">
        <v>75200</v>
      </c>
      <c r="E19" s="98">
        <v>77300</v>
      </c>
      <c r="F19" s="98">
        <v>70400</v>
      </c>
      <c r="G19" s="98">
        <v>84800</v>
      </c>
      <c r="H19" s="98">
        <v>67600</v>
      </c>
      <c r="I19" s="98">
        <v>118400</v>
      </c>
      <c r="J19" s="99">
        <v>73900</v>
      </c>
    </row>
    <row r="20" spans="1:10" s="233" customFormat="1" x14ac:dyDescent="0.35">
      <c r="A20" s="233" t="s">
        <v>251</v>
      </c>
    </row>
  </sheetData>
  <mergeCells count="2">
    <mergeCell ref="A1:J1"/>
    <mergeCell ref="A20:XFD20"/>
  </mergeCells>
  <hyperlinks>
    <hyperlink ref="A20" location="TableOfContents!A1" display="Back to Table of Contents" xr:uid="{A0F36F6F-AE9E-4F24-8BC0-B655EC3F6855}"/>
  </hyperlink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J19"/>
  <sheetViews>
    <sheetView workbookViewId="0">
      <selection sqref="A1:J1"/>
    </sheetView>
  </sheetViews>
  <sheetFormatPr defaultColWidth="0" defaultRowHeight="15.5" zeroHeight="1" x14ac:dyDescent="0.35"/>
  <cols>
    <col min="1" max="1" width="30" style="18" bestFit="1" customWidth="1"/>
    <col min="2" max="10" width="10" style="18" customWidth="1"/>
    <col min="11" max="16384" width="9.1796875" style="18" hidden="1"/>
  </cols>
  <sheetData>
    <row r="1" spans="1:10" x14ac:dyDescent="0.35">
      <c r="A1" s="231" t="str">
        <f>n_t041h</f>
        <v>Table N.41 Average annualised committed supports by reported level of function as at 31 December 2022 ($)</v>
      </c>
      <c r="B1" s="231"/>
      <c r="C1" s="231"/>
      <c r="D1" s="231"/>
      <c r="E1" s="231"/>
      <c r="F1" s="231"/>
      <c r="G1" s="231"/>
      <c r="H1" s="231"/>
      <c r="I1" s="231"/>
      <c r="J1" s="231"/>
    </row>
    <row r="2" spans="1:10" ht="16" thickBot="1" x14ac:dyDescent="0.4">
      <c r="A2" s="23" t="s">
        <v>56</v>
      </c>
      <c r="B2" s="25" t="s">
        <v>42</v>
      </c>
      <c r="C2" s="25" t="s">
        <v>43</v>
      </c>
      <c r="D2" s="25" t="s">
        <v>44</v>
      </c>
      <c r="E2" s="25" t="s">
        <v>45</v>
      </c>
      <c r="F2" s="25" t="s">
        <v>46</v>
      </c>
      <c r="G2" s="25" t="s">
        <v>47</v>
      </c>
      <c r="H2" s="25" t="s">
        <v>48</v>
      </c>
      <c r="I2" s="25" t="s">
        <v>49</v>
      </c>
      <c r="J2" s="36" t="s">
        <v>50</v>
      </c>
    </row>
    <row r="3" spans="1:10" x14ac:dyDescent="0.35">
      <c r="A3" s="92">
        <v>1</v>
      </c>
      <c r="B3" s="93">
        <v>18500</v>
      </c>
      <c r="C3" s="93">
        <v>19300</v>
      </c>
      <c r="D3" s="93">
        <v>18500</v>
      </c>
      <c r="E3" s="93">
        <v>23300</v>
      </c>
      <c r="F3" s="93">
        <v>19400</v>
      </c>
      <c r="G3" s="93">
        <v>19900</v>
      </c>
      <c r="H3" s="93">
        <v>17000</v>
      </c>
      <c r="I3" s="93">
        <v>26700</v>
      </c>
      <c r="J3" s="94">
        <v>19200</v>
      </c>
    </row>
    <row r="4" spans="1:10" x14ac:dyDescent="0.35">
      <c r="A4" s="95">
        <v>2</v>
      </c>
      <c r="B4" s="93">
        <v>25000</v>
      </c>
      <c r="C4" s="93">
        <v>28500</v>
      </c>
      <c r="D4" s="93">
        <v>30300</v>
      </c>
      <c r="E4" s="93">
        <v>24800</v>
      </c>
      <c r="F4" s="93">
        <v>28000</v>
      </c>
      <c r="G4" s="93">
        <v>35900</v>
      </c>
      <c r="H4" s="93">
        <v>26900</v>
      </c>
      <c r="I4" s="93" t="s">
        <v>32</v>
      </c>
      <c r="J4" s="94">
        <v>27400</v>
      </c>
    </row>
    <row r="5" spans="1:10" x14ac:dyDescent="0.35">
      <c r="A5" s="95">
        <v>3</v>
      </c>
      <c r="B5" s="93">
        <v>27000</v>
      </c>
      <c r="C5" s="93">
        <v>26800</v>
      </c>
      <c r="D5" s="93">
        <v>28000</v>
      </c>
      <c r="E5" s="93">
        <v>31300</v>
      </c>
      <c r="F5" s="93">
        <v>29900</v>
      </c>
      <c r="G5" s="93">
        <v>29300</v>
      </c>
      <c r="H5" s="93">
        <v>21200</v>
      </c>
      <c r="I5" s="93">
        <v>44200</v>
      </c>
      <c r="J5" s="94">
        <v>27900</v>
      </c>
    </row>
    <row r="6" spans="1:10" x14ac:dyDescent="0.35">
      <c r="A6" s="95">
        <v>4</v>
      </c>
      <c r="B6" s="93">
        <v>19900</v>
      </c>
      <c r="C6" s="93">
        <v>21500</v>
      </c>
      <c r="D6" s="93">
        <v>24600</v>
      </c>
      <c r="E6" s="93">
        <v>25900</v>
      </c>
      <c r="F6" s="93">
        <v>22300</v>
      </c>
      <c r="G6" s="93">
        <v>27600</v>
      </c>
      <c r="H6" s="93">
        <v>18600</v>
      </c>
      <c r="I6" s="93">
        <v>47100</v>
      </c>
      <c r="J6" s="94">
        <v>22200</v>
      </c>
    </row>
    <row r="7" spans="1:10" x14ac:dyDescent="0.35">
      <c r="A7" s="95">
        <v>5</v>
      </c>
      <c r="B7" s="93">
        <v>34300</v>
      </c>
      <c r="C7" s="93">
        <v>33900</v>
      </c>
      <c r="D7" s="93">
        <v>40300</v>
      </c>
      <c r="E7" s="93">
        <v>37100</v>
      </c>
      <c r="F7" s="93">
        <v>34800</v>
      </c>
      <c r="G7" s="93">
        <v>41000</v>
      </c>
      <c r="H7" s="93">
        <v>26300</v>
      </c>
      <c r="I7" s="93">
        <v>52700</v>
      </c>
      <c r="J7" s="94">
        <v>35700</v>
      </c>
    </row>
    <row r="8" spans="1:10" x14ac:dyDescent="0.35">
      <c r="A8" s="95">
        <v>6</v>
      </c>
      <c r="B8" s="93">
        <v>29300</v>
      </c>
      <c r="C8" s="93">
        <v>29500</v>
      </c>
      <c r="D8" s="93">
        <v>30600</v>
      </c>
      <c r="E8" s="93">
        <v>29800</v>
      </c>
      <c r="F8" s="93">
        <v>27200</v>
      </c>
      <c r="G8" s="93">
        <v>37100</v>
      </c>
      <c r="H8" s="93">
        <v>26700</v>
      </c>
      <c r="I8" s="93">
        <v>45400</v>
      </c>
      <c r="J8" s="94">
        <v>29700</v>
      </c>
    </row>
    <row r="9" spans="1:10" x14ac:dyDescent="0.35">
      <c r="A9" s="95">
        <v>7</v>
      </c>
      <c r="B9" s="93">
        <v>61900</v>
      </c>
      <c r="C9" s="93">
        <v>48600</v>
      </c>
      <c r="D9" s="93">
        <v>53800</v>
      </c>
      <c r="E9" s="93">
        <v>35300</v>
      </c>
      <c r="F9" s="93">
        <v>45100</v>
      </c>
      <c r="G9" s="93">
        <v>75800</v>
      </c>
      <c r="H9" s="93">
        <v>51900</v>
      </c>
      <c r="I9" s="93">
        <v>75600</v>
      </c>
      <c r="J9" s="94">
        <v>53800</v>
      </c>
    </row>
    <row r="10" spans="1:10" x14ac:dyDescent="0.35">
      <c r="A10" s="95">
        <v>8</v>
      </c>
      <c r="B10" s="93">
        <v>64300</v>
      </c>
      <c r="C10" s="93">
        <v>55300</v>
      </c>
      <c r="D10" s="93">
        <v>74600</v>
      </c>
      <c r="E10" s="93">
        <v>63000</v>
      </c>
      <c r="F10" s="93">
        <v>71800</v>
      </c>
      <c r="G10" s="93">
        <v>74600</v>
      </c>
      <c r="H10" s="93">
        <v>57600</v>
      </c>
      <c r="I10" s="93">
        <v>130500</v>
      </c>
      <c r="J10" s="94">
        <v>65900</v>
      </c>
    </row>
    <row r="11" spans="1:10" x14ac:dyDescent="0.35">
      <c r="A11" s="95">
        <v>9</v>
      </c>
      <c r="B11" s="93">
        <v>88200</v>
      </c>
      <c r="C11" s="93">
        <v>85200</v>
      </c>
      <c r="D11" s="93">
        <v>104700</v>
      </c>
      <c r="E11" s="93">
        <v>94200</v>
      </c>
      <c r="F11" s="93">
        <v>77200</v>
      </c>
      <c r="G11" s="93">
        <v>81400</v>
      </c>
      <c r="H11" s="93">
        <v>74000</v>
      </c>
      <c r="I11" s="93">
        <v>272900</v>
      </c>
      <c r="J11" s="94">
        <v>92300</v>
      </c>
    </row>
    <row r="12" spans="1:10" x14ac:dyDescent="0.35">
      <c r="A12" s="95">
        <v>10</v>
      </c>
      <c r="B12" s="93">
        <v>108600</v>
      </c>
      <c r="C12" s="93">
        <v>91100</v>
      </c>
      <c r="D12" s="93">
        <v>126300</v>
      </c>
      <c r="E12" s="93">
        <v>99900</v>
      </c>
      <c r="F12" s="93">
        <v>126300</v>
      </c>
      <c r="G12" s="93">
        <v>108000</v>
      </c>
      <c r="H12" s="93">
        <v>97700</v>
      </c>
      <c r="I12" s="93">
        <v>227900</v>
      </c>
      <c r="J12" s="94">
        <v>109400</v>
      </c>
    </row>
    <row r="13" spans="1:10" x14ac:dyDescent="0.35">
      <c r="A13" s="95">
        <v>11</v>
      </c>
      <c r="B13" s="93">
        <v>128800</v>
      </c>
      <c r="C13" s="93">
        <v>85900</v>
      </c>
      <c r="D13" s="93">
        <v>93100</v>
      </c>
      <c r="E13" s="93">
        <v>65600</v>
      </c>
      <c r="F13" s="93">
        <v>78400</v>
      </c>
      <c r="G13" s="93">
        <v>148600</v>
      </c>
      <c r="H13" s="93">
        <v>144100</v>
      </c>
      <c r="I13" s="93">
        <v>147400</v>
      </c>
      <c r="J13" s="94">
        <v>100500</v>
      </c>
    </row>
    <row r="14" spans="1:10" x14ac:dyDescent="0.35">
      <c r="A14" s="95">
        <v>12</v>
      </c>
      <c r="B14" s="93">
        <v>192100</v>
      </c>
      <c r="C14" s="93">
        <v>173800</v>
      </c>
      <c r="D14" s="93">
        <v>216200</v>
      </c>
      <c r="E14" s="93">
        <v>191000</v>
      </c>
      <c r="F14" s="93">
        <v>205600</v>
      </c>
      <c r="G14" s="93">
        <v>191600</v>
      </c>
      <c r="H14" s="93">
        <v>198400</v>
      </c>
      <c r="I14" s="93">
        <v>344700</v>
      </c>
      <c r="J14" s="94">
        <v>192700</v>
      </c>
    </row>
    <row r="15" spans="1:10" x14ac:dyDescent="0.35">
      <c r="A15" s="95">
        <v>13</v>
      </c>
      <c r="B15" s="93">
        <v>109300</v>
      </c>
      <c r="C15" s="93">
        <v>107300</v>
      </c>
      <c r="D15" s="93">
        <v>110200</v>
      </c>
      <c r="E15" s="93">
        <v>78300</v>
      </c>
      <c r="F15" s="93">
        <v>80500</v>
      </c>
      <c r="G15" s="93">
        <v>130500</v>
      </c>
      <c r="H15" s="93">
        <v>123800</v>
      </c>
      <c r="I15" s="93">
        <v>130200</v>
      </c>
      <c r="J15" s="94">
        <v>103300</v>
      </c>
    </row>
    <row r="16" spans="1:10" x14ac:dyDescent="0.35">
      <c r="A16" s="95">
        <v>14</v>
      </c>
      <c r="B16" s="93">
        <v>290100</v>
      </c>
      <c r="C16" s="93">
        <v>291600</v>
      </c>
      <c r="D16" s="93">
        <v>306500</v>
      </c>
      <c r="E16" s="93">
        <v>295500</v>
      </c>
      <c r="F16" s="93">
        <v>291100</v>
      </c>
      <c r="G16" s="93">
        <v>307200</v>
      </c>
      <c r="H16" s="93">
        <v>284400</v>
      </c>
      <c r="I16" s="93">
        <v>445300</v>
      </c>
      <c r="J16" s="94">
        <v>297100</v>
      </c>
    </row>
    <row r="17" spans="1:10" ht="16" thickBot="1" x14ac:dyDescent="0.4">
      <c r="A17" s="96">
        <v>15</v>
      </c>
      <c r="B17" s="93">
        <v>436200</v>
      </c>
      <c r="C17" s="93">
        <v>458600</v>
      </c>
      <c r="D17" s="93">
        <v>588200</v>
      </c>
      <c r="E17" s="93" t="s">
        <v>32</v>
      </c>
      <c r="F17" s="93" t="s">
        <v>32</v>
      </c>
      <c r="G17" s="93" t="s">
        <v>32</v>
      </c>
      <c r="H17" s="93" t="s">
        <v>32</v>
      </c>
      <c r="I17" s="93" t="s">
        <v>32</v>
      </c>
      <c r="J17" s="94">
        <v>511800</v>
      </c>
    </row>
    <row r="18" spans="1:10" x14ac:dyDescent="0.35">
      <c r="A18" s="89" t="s">
        <v>257</v>
      </c>
      <c r="B18" s="98">
        <v>75200</v>
      </c>
      <c r="C18" s="98">
        <v>69300</v>
      </c>
      <c r="D18" s="98">
        <v>75200</v>
      </c>
      <c r="E18" s="98">
        <v>77300</v>
      </c>
      <c r="F18" s="98">
        <v>70400</v>
      </c>
      <c r="G18" s="98">
        <v>84800</v>
      </c>
      <c r="H18" s="98">
        <v>67600</v>
      </c>
      <c r="I18" s="98">
        <v>118400</v>
      </c>
      <c r="J18" s="99">
        <v>73900</v>
      </c>
    </row>
    <row r="19" spans="1:10" s="233" customFormat="1" x14ac:dyDescent="0.35">
      <c r="A19" s="233" t="s">
        <v>251</v>
      </c>
    </row>
  </sheetData>
  <mergeCells count="2">
    <mergeCell ref="A1:J1"/>
    <mergeCell ref="A19:XFD19"/>
  </mergeCells>
  <hyperlinks>
    <hyperlink ref="A19" location="TableOfContents!A1" display="Back to Table of Contents" xr:uid="{65400DF3-FE2E-4ED1-9712-1189978CBB52}"/>
  </hyperlink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J19"/>
  <sheetViews>
    <sheetView workbookViewId="0">
      <selection sqref="A1:J1"/>
    </sheetView>
  </sheetViews>
  <sheetFormatPr defaultColWidth="0" defaultRowHeight="15.5" zeroHeight="1" x14ac:dyDescent="0.35"/>
  <cols>
    <col min="1" max="1" width="43" style="18" bestFit="1" customWidth="1"/>
    <col min="2" max="10" width="10" style="18" customWidth="1"/>
    <col min="11" max="16384" width="9.1796875" style="18" hidden="1"/>
  </cols>
  <sheetData>
    <row r="1" spans="1:10" x14ac:dyDescent="0.35">
      <c r="A1" s="231" t="str">
        <f>n_t042h</f>
        <v>Table N.42 Total annualised committed supports by support category as at 31 December 2022 ($m)</v>
      </c>
      <c r="B1" s="231"/>
      <c r="C1" s="231"/>
      <c r="D1" s="231"/>
      <c r="E1" s="231"/>
      <c r="F1" s="231"/>
      <c r="G1" s="231"/>
      <c r="H1" s="231"/>
      <c r="I1" s="231"/>
      <c r="J1" s="231"/>
    </row>
    <row r="2" spans="1:10" x14ac:dyDescent="0.35">
      <c r="A2" s="126" t="s">
        <v>57</v>
      </c>
      <c r="B2" s="127" t="s">
        <v>42</v>
      </c>
      <c r="C2" s="127" t="s">
        <v>43</v>
      </c>
      <c r="D2" s="127" t="s">
        <v>44</v>
      </c>
      <c r="E2" s="127" t="s">
        <v>45</v>
      </c>
      <c r="F2" s="127" t="s">
        <v>46</v>
      </c>
      <c r="G2" s="127" t="s">
        <v>47</v>
      </c>
      <c r="H2" s="127" t="s">
        <v>48</v>
      </c>
      <c r="I2" s="127" t="s">
        <v>49</v>
      </c>
      <c r="J2" s="128" t="s">
        <v>50</v>
      </c>
    </row>
    <row r="3" spans="1:10" x14ac:dyDescent="0.35">
      <c r="A3" s="76" t="s">
        <v>10</v>
      </c>
      <c r="B3" s="80">
        <v>6217330543.4943514</v>
      </c>
      <c r="C3" s="80">
        <v>4485347814.9913321</v>
      </c>
      <c r="D3" s="80">
        <v>4405108366.1184645</v>
      </c>
      <c r="E3" s="80">
        <v>1766068500.0946832</v>
      </c>
      <c r="F3" s="80">
        <v>1760087990.9876513</v>
      </c>
      <c r="G3" s="80">
        <v>537859448.98409605</v>
      </c>
      <c r="H3" s="80">
        <v>333177676.25287747</v>
      </c>
      <c r="I3" s="80">
        <v>359032534.13753557</v>
      </c>
      <c r="J3" s="81">
        <v>19865838397.428787</v>
      </c>
    </row>
    <row r="4" spans="1:10" x14ac:dyDescent="0.35">
      <c r="A4" s="79" t="s">
        <v>11</v>
      </c>
      <c r="B4" s="77">
        <v>222462994.56764695</v>
      </c>
      <c r="C4" s="77">
        <v>215390632.14241639</v>
      </c>
      <c r="D4" s="77">
        <v>192304915.18390477</v>
      </c>
      <c r="E4" s="77">
        <v>79218001.602661386</v>
      </c>
      <c r="F4" s="77">
        <v>67891089.176267073</v>
      </c>
      <c r="G4" s="77">
        <v>18241015.493083932</v>
      </c>
      <c r="H4" s="77">
        <v>11931553.184979023</v>
      </c>
      <c r="I4" s="77">
        <v>7256588.6624102648</v>
      </c>
      <c r="J4" s="78">
        <v>814756157.02534187</v>
      </c>
    </row>
    <row r="5" spans="1:10" x14ac:dyDescent="0.35">
      <c r="A5" s="79" t="s">
        <v>12</v>
      </c>
      <c r="B5" s="77">
        <v>2842991352.3020368</v>
      </c>
      <c r="C5" s="77">
        <v>2524229970.1526718</v>
      </c>
      <c r="D5" s="77">
        <v>1946443218.0769219</v>
      </c>
      <c r="E5" s="77">
        <v>759253347.80101728</v>
      </c>
      <c r="F5" s="77">
        <v>656391211.56484592</v>
      </c>
      <c r="G5" s="77">
        <v>256031339.52979261</v>
      </c>
      <c r="H5" s="77">
        <v>120722092.5619361</v>
      </c>
      <c r="I5" s="77">
        <v>105442101.17598037</v>
      </c>
      <c r="J5" s="78">
        <v>9212831180.6100388</v>
      </c>
    </row>
    <row r="6" spans="1:10" x14ac:dyDescent="0.35">
      <c r="A6" s="85" t="s">
        <v>13</v>
      </c>
      <c r="B6" s="86">
        <v>153478427.43436068</v>
      </c>
      <c r="C6" s="86">
        <v>136875125.11788854</v>
      </c>
      <c r="D6" s="86">
        <v>95755719.766697004</v>
      </c>
      <c r="E6" s="86">
        <v>41272733.711752839</v>
      </c>
      <c r="F6" s="86">
        <v>38187053.449957132</v>
      </c>
      <c r="G6" s="86">
        <v>12878808.55734981</v>
      </c>
      <c r="H6" s="86">
        <v>8274202.0766652543</v>
      </c>
      <c r="I6" s="86">
        <v>4369956.4680517316</v>
      </c>
      <c r="J6" s="87">
        <v>491121168.36245447</v>
      </c>
    </row>
    <row r="7" spans="1:10" x14ac:dyDescent="0.35">
      <c r="A7" s="76" t="s">
        <v>14</v>
      </c>
      <c r="B7" s="80">
        <v>136902352.14881161</v>
      </c>
      <c r="C7" s="80">
        <v>138136489.81172577</v>
      </c>
      <c r="D7" s="80">
        <v>112124847.39027596</v>
      </c>
      <c r="E7" s="80">
        <v>39341134.293011852</v>
      </c>
      <c r="F7" s="80">
        <v>50687070.307255916</v>
      </c>
      <c r="G7" s="80">
        <v>12331472.624506261</v>
      </c>
      <c r="H7" s="80">
        <v>6764809.3776371926</v>
      </c>
      <c r="I7" s="80">
        <v>7400931.0640533483</v>
      </c>
      <c r="J7" s="81">
        <v>503788027.94658905</v>
      </c>
    </row>
    <row r="8" spans="1:10" x14ac:dyDescent="0.35">
      <c r="A8" s="79" t="s">
        <v>15</v>
      </c>
      <c r="B8" s="77">
        <v>1998435854.3745897</v>
      </c>
      <c r="C8" s="77">
        <v>1924718126.5606685</v>
      </c>
      <c r="D8" s="77">
        <v>1458590312.940232</v>
      </c>
      <c r="E8" s="77">
        <v>624759515.43616271</v>
      </c>
      <c r="F8" s="77">
        <v>554869529.63803244</v>
      </c>
      <c r="G8" s="77">
        <v>131840827.49407074</v>
      </c>
      <c r="H8" s="77">
        <v>105653139.07609506</v>
      </c>
      <c r="I8" s="77">
        <v>77628715.34466368</v>
      </c>
      <c r="J8" s="78">
        <v>6877426817.2687559</v>
      </c>
    </row>
    <row r="9" spans="1:10" x14ac:dyDescent="0.35">
      <c r="A9" s="79" t="s">
        <v>16</v>
      </c>
      <c r="B9" s="77">
        <v>92417974.326670796</v>
      </c>
      <c r="C9" s="77">
        <v>59141257.600559764</v>
      </c>
      <c r="D9" s="77">
        <v>47008772.973490842</v>
      </c>
      <c r="E9" s="77">
        <v>34910033.31080991</v>
      </c>
      <c r="F9" s="77">
        <v>23321221.203195993</v>
      </c>
      <c r="G9" s="77">
        <v>7805029.9882229716</v>
      </c>
      <c r="H9" s="77">
        <v>5507646.8054793952</v>
      </c>
      <c r="I9" s="77">
        <v>3601598.7489727298</v>
      </c>
      <c r="J9" s="78">
        <v>273720360.88367116</v>
      </c>
    </row>
    <row r="10" spans="1:10" x14ac:dyDescent="0.35">
      <c r="A10" s="79" t="s">
        <v>17</v>
      </c>
      <c r="B10" s="77">
        <v>32847254.816800594</v>
      </c>
      <c r="C10" s="77">
        <v>17673327.469994552</v>
      </c>
      <c r="D10" s="77">
        <v>14259268.182036387</v>
      </c>
      <c r="E10" s="77">
        <v>4391762.7418658333</v>
      </c>
      <c r="F10" s="77">
        <v>4622249.8075852394</v>
      </c>
      <c r="G10" s="77">
        <v>2744543.8293482065</v>
      </c>
      <c r="H10" s="77">
        <v>3125314.7347271116</v>
      </c>
      <c r="I10" s="82">
        <v>416946.89025352173</v>
      </c>
      <c r="J10" s="78">
        <v>80119621.477985948</v>
      </c>
    </row>
    <row r="11" spans="1:10" x14ac:dyDescent="0.35">
      <c r="A11" s="79" t="s">
        <v>18</v>
      </c>
      <c r="B11" s="82">
        <v>794900.78738961136</v>
      </c>
      <c r="C11" s="82">
        <v>2424240.0054792613</v>
      </c>
      <c r="D11" s="83">
        <v>593789.55710300198</v>
      </c>
      <c r="E11" s="82">
        <v>349633.65956101491</v>
      </c>
      <c r="F11" s="82">
        <v>190258.44046429725</v>
      </c>
      <c r="G11" s="83">
        <v>93008.111338354865</v>
      </c>
      <c r="H11" s="83">
        <v>13969.713359541138</v>
      </c>
      <c r="I11" s="83">
        <v>41822.164814964905</v>
      </c>
      <c r="J11" s="226">
        <v>4501622.4395100465</v>
      </c>
    </row>
    <row r="12" spans="1:10" x14ac:dyDescent="0.35">
      <c r="A12" s="79" t="s">
        <v>19</v>
      </c>
      <c r="B12" s="83">
        <v>55558.294511045773</v>
      </c>
      <c r="C12" s="82">
        <v>183411.16453809847</v>
      </c>
      <c r="D12" s="83">
        <v>41351.493907415439</v>
      </c>
      <c r="E12" s="83">
        <v>41926.767927455563</v>
      </c>
      <c r="F12" s="82">
        <v>177295.83557957518</v>
      </c>
      <c r="G12" s="83">
        <v>9533.2136307759392</v>
      </c>
      <c r="H12" s="82" t="s">
        <v>32</v>
      </c>
      <c r="I12" s="82" t="s">
        <v>32</v>
      </c>
      <c r="J12" s="226">
        <v>509076.77009436639</v>
      </c>
    </row>
    <row r="13" spans="1:10" x14ac:dyDescent="0.35">
      <c r="A13" s="79" t="s">
        <v>20</v>
      </c>
      <c r="B13" s="77">
        <v>270078324.94642079</v>
      </c>
      <c r="C13" s="77">
        <v>206487905.94854641</v>
      </c>
      <c r="D13" s="77">
        <v>118620985.44635065</v>
      </c>
      <c r="E13" s="77">
        <v>89482428.409308255</v>
      </c>
      <c r="F13" s="77">
        <v>75806390.130313218</v>
      </c>
      <c r="G13" s="77">
        <v>20730191.267285213</v>
      </c>
      <c r="H13" s="77">
        <v>11823357.734280925</v>
      </c>
      <c r="I13" s="77">
        <v>13781004.32772026</v>
      </c>
      <c r="J13" s="78">
        <v>806927052.04003286</v>
      </c>
    </row>
    <row r="14" spans="1:10" x14ac:dyDescent="0.35">
      <c r="A14" s="79" t="s">
        <v>21</v>
      </c>
      <c r="B14" s="77">
        <v>114701594.19871227</v>
      </c>
      <c r="C14" s="77">
        <v>97587835.939598233</v>
      </c>
      <c r="D14" s="77">
        <v>51893129.678291537</v>
      </c>
      <c r="E14" s="77">
        <v>54259095.947440118</v>
      </c>
      <c r="F14" s="77">
        <v>15870097.541152991</v>
      </c>
      <c r="G14" s="77">
        <v>14676958.723404665</v>
      </c>
      <c r="H14" s="77">
        <v>11035685.436684851</v>
      </c>
      <c r="I14" s="77">
        <v>11015882.660121879</v>
      </c>
      <c r="J14" s="78">
        <v>371184121.83173656</v>
      </c>
    </row>
    <row r="15" spans="1:10" x14ac:dyDescent="0.35">
      <c r="A15" s="85" t="s">
        <v>22</v>
      </c>
      <c r="B15" s="86">
        <v>313676101.05076826</v>
      </c>
      <c r="C15" s="86">
        <v>358692566.31709731</v>
      </c>
      <c r="D15" s="86">
        <v>240053981.20204437</v>
      </c>
      <c r="E15" s="86">
        <v>107328284.69453689</v>
      </c>
      <c r="F15" s="86">
        <v>89946126.822252795</v>
      </c>
      <c r="G15" s="86">
        <v>27784175.820821658</v>
      </c>
      <c r="H15" s="86">
        <v>15333166.567826014</v>
      </c>
      <c r="I15" s="86">
        <v>26409548.555748168</v>
      </c>
      <c r="J15" s="87">
        <v>1179539900.1627705</v>
      </c>
    </row>
    <row r="16" spans="1:10" x14ac:dyDescent="0.35">
      <c r="A16" s="79" t="s">
        <v>23</v>
      </c>
      <c r="B16" s="77">
        <v>396218130.14000738</v>
      </c>
      <c r="C16" s="77">
        <v>316461778.92000234</v>
      </c>
      <c r="D16" s="77">
        <v>305324326.64000064</v>
      </c>
      <c r="E16" s="77">
        <v>178447099.53999996</v>
      </c>
      <c r="F16" s="77">
        <v>112457288.15999994</v>
      </c>
      <c r="G16" s="77">
        <v>30132676.936116781</v>
      </c>
      <c r="H16" s="77">
        <v>20674948.100000005</v>
      </c>
      <c r="I16" s="77">
        <v>15061353.190000005</v>
      </c>
      <c r="J16" s="78">
        <v>1374908943.2361274</v>
      </c>
    </row>
    <row r="17" spans="1:10" ht="16" thickBot="1" x14ac:dyDescent="0.4">
      <c r="A17" s="88" t="s">
        <v>24</v>
      </c>
      <c r="B17" s="77">
        <v>156130254.57200113</v>
      </c>
      <c r="C17" s="77">
        <v>137502125.50451621</v>
      </c>
      <c r="D17" s="77">
        <v>104412829.30902015</v>
      </c>
      <c r="E17" s="77">
        <v>38521418.68044164</v>
      </c>
      <c r="F17" s="77">
        <v>40048222.283376701</v>
      </c>
      <c r="G17" s="77">
        <v>12732862.97590181</v>
      </c>
      <c r="H17" s="77">
        <v>7856827.7001141869</v>
      </c>
      <c r="I17" s="77">
        <v>4974471.8905468807</v>
      </c>
      <c r="J17" s="78">
        <v>502280559.10591865</v>
      </c>
    </row>
    <row r="18" spans="1:10" x14ac:dyDescent="0.35">
      <c r="A18" s="89" t="s">
        <v>257</v>
      </c>
      <c r="B18" s="90">
        <v>12948521617.455078</v>
      </c>
      <c r="C18" s="90">
        <v>10620852607.647034</v>
      </c>
      <c r="D18" s="90">
        <v>9092535813.9587421</v>
      </c>
      <c r="E18" s="90">
        <v>3817644916.6911807</v>
      </c>
      <c r="F18" s="90">
        <v>3490553095.3479304</v>
      </c>
      <c r="G18" s="90">
        <v>1087470600.2761829</v>
      </c>
      <c r="H18" s="90">
        <v>661894389.32266223</v>
      </c>
      <c r="I18" s="90">
        <v>636433455.28087366</v>
      </c>
      <c r="J18" s="91">
        <v>42361031713.317032</v>
      </c>
    </row>
    <row r="19" spans="1:10" s="233" customFormat="1" x14ac:dyDescent="0.35">
      <c r="A19" s="233" t="s">
        <v>251</v>
      </c>
    </row>
  </sheetData>
  <mergeCells count="2">
    <mergeCell ref="A1:J1"/>
    <mergeCell ref="A19:XFD19"/>
  </mergeCells>
  <hyperlinks>
    <hyperlink ref="A19" location="TableOfContents!A1" display="Back to Table of Contents" xr:uid="{E38BC9EE-1612-4BBA-90DF-946E7DCA40AD}"/>
  </hyperlink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J8"/>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n_t043h</f>
        <v>Table N.43 Total annualised committed supports (participants in SIL) by gender as at 31 December 2022 ($m)</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77">
        <v>2419745327.1432142</v>
      </c>
      <c r="C3" s="77">
        <v>1499722295.3354206</v>
      </c>
      <c r="D3" s="77">
        <v>1409064085.0748601</v>
      </c>
      <c r="E3" s="77">
        <v>606669795.7458818</v>
      </c>
      <c r="F3" s="77">
        <v>625317764.75988865</v>
      </c>
      <c r="G3" s="77">
        <v>238549434.67475718</v>
      </c>
      <c r="H3" s="77">
        <v>131860306.73571554</v>
      </c>
      <c r="I3" s="77">
        <v>180949611.99079007</v>
      </c>
      <c r="J3" s="78">
        <v>7111878621.4605274</v>
      </c>
    </row>
    <row r="4" spans="1:10" x14ac:dyDescent="0.35">
      <c r="A4" s="101" t="s">
        <v>355</v>
      </c>
      <c r="B4" s="77">
        <v>1570578531.081707</v>
      </c>
      <c r="C4" s="77">
        <v>983089976.87501681</v>
      </c>
      <c r="D4" s="77">
        <v>961218461.72155857</v>
      </c>
      <c r="E4" s="77">
        <v>386934875.82428765</v>
      </c>
      <c r="F4" s="77">
        <v>431738521.88943595</v>
      </c>
      <c r="G4" s="77">
        <v>166396187.70236474</v>
      </c>
      <c r="H4" s="77">
        <v>85221256.656256974</v>
      </c>
      <c r="I4" s="77">
        <v>115116753.47333258</v>
      </c>
      <c r="J4" s="78">
        <v>4700294565.2239618</v>
      </c>
    </row>
    <row r="5" spans="1:10" ht="16" thickBot="1" x14ac:dyDescent="0.4">
      <c r="A5" s="103" t="s">
        <v>356</v>
      </c>
      <c r="B5" s="77">
        <v>15008854.854357071</v>
      </c>
      <c r="C5" s="77">
        <v>7962099.5138376299</v>
      </c>
      <c r="D5" s="77">
        <v>3873473.8885600362</v>
      </c>
      <c r="E5" s="77">
        <v>3236167.9892418026</v>
      </c>
      <c r="F5" s="77">
        <v>37135800.301943712</v>
      </c>
      <c r="G5" s="77">
        <v>10309375.253715778</v>
      </c>
      <c r="H5" s="77">
        <v>1580204.5236898426</v>
      </c>
      <c r="I5" s="77">
        <v>505969.64795081975</v>
      </c>
      <c r="J5" s="78">
        <v>79611945.973296687</v>
      </c>
    </row>
    <row r="6" spans="1:10" x14ac:dyDescent="0.35">
      <c r="A6" s="89" t="s">
        <v>257</v>
      </c>
      <c r="B6" s="90">
        <v>4005332713.0792785</v>
      </c>
      <c r="C6" s="90">
        <v>2490774371.7242751</v>
      </c>
      <c r="D6" s="90">
        <v>2374156020.6849785</v>
      </c>
      <c r="E6" s="90">
        <v>996840839.55941129</v>
      </c>
      <c r="F6" s="90">
        <v>1094192086.9512684</v>
      </c>
      <c r="G6" s="90">
        <v>415254997.63083768</v>
      </c>
      <c r="H6" s="90">
        <v>218661767.91566235</v>
      </c>
      <c r="I6" s="90">
        <v>296572335.11207348</v>
      </c>
      <c r="J6" s="91">
        <v>11891785132.657787</v>
      </c>
    </row>
    <row r="7" spans="1:10" ht="42" customHeight="1" x14ac:dyDescent="0.35">
      <c r="A7" s="231" t="str">
        <f>IFERROR(INDEX(Footnotes!$D:$D,MATCH(Footnotes!$B$28,Footnotes!$B:$B,0)),"")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23887245-3951-4D58-A883-1D20F72EA16B}"/>
  </hyperlink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J8"/>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n_t044h</f>
        <v>Table N.44 Average annualised committed supports (participants in SIL) by gender as at 31 December 2022 ($)</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93">
        <v>392600</v>
      </c>
      <c r="C3" s="93">
        <v>407000</v>
      </c>
      <c r="D3" s="93">
        <v>402600</v>
      </c>
      <c r="E3" s="93">
        <v>389400</v>
      </c>
      <c r="F3" s="93">
        <v>406100</v>
      </c>
      <c r="G3" s="93">
        <v>425200</v>
      </c>
      <c r="H3" s="93">
        <v>387800</v>
      </c>
      <c r="I3" s="93">
        <v>587500</v>
      </c>
      <c r="J3" s="94">
        <v>402800</v>
      </c>
    </row>
    <row r="4" spans="1:10" x14ac:dyDescent="0.35">
      <c r="A4" s="101" t="s">
        <v>355</v>
      </c>
      <c r="B4" s="93">
        <v>387200</v>
      </c>
      <c r="C4" s="93">
        <v>390000</v>
      </c>
      <c r="D4" s="93">
        <v>400200</v>
      </c>
      <c r="E4" s="93">
        <v>385800</v>
      </c>
      <c r="F4" s="93">
        <v>389000</v>
      </c>
      <c r="G4" s="93">
        <v>411900</v>
      </c>
      <c r="H4" s="93">
        <v>400100</v>
      </c>
      <c r="I4" s="93">
        <v>567100</v>
      </c>
      <c r="J4" s="94">
        <v>394600</v>
      </c>
    </row>
    <row r="5" spans="1:10" ht="16" thickBot="1" x14ac:dyDescent="0.4">
      <c r="A5" s="103" t="s">
        <v>356</v>
      </c>
      <c r="B5" s="93">
        <v>416900</v>
      </c>
      <c r="C5" s="93" t="s">
        <v>32</v>
      </c>
      <c r="D5" s="93" t="s">
        <v>32</v>
      </c>
      <c r="E5" s="93" t="s">
        <v>32</v>
      </c>
      <c r="F5" s="93">
        <v>263400</v>
      </c>
      <c r="G5" s="93">
        <v>396500</v>
      </c>
      <c r="H5" s="93" t="s">
        <v>32</v>
      </c>
      <c r="I5" s="93" t="s">
        <v>32</v>
      </c>
      <c r="J5" s="94">
        <v>324900</v>
      </c>
    </row>
    <row r="6" spans="1:10" x14ac:dyDescent="0.35">
      <c r="A6" s="89" t="s">
        <v>257</v>
      </c>
      <c r="B6" s="98">
        <v>390600</v>
      </c>
      <c r="C6" s="98">
        <v>400100</v>
      </c>
      <c r="D6" s="98">
        <v>401400</v>
      </c>
      <c r="E6" s="98">
        <v>388200</v>
      </c>
      <c r="F6" s="98">
        <v>392000</v>
      </c>
      <c r="G6" s="98">
        <v>419000</v>
      </c>
      <c r="H6" s="98">
        <v>393300</v>
      </c>
      <c r="I6" s="98">
        <v>579200</v>
      </c>
      <c r="J6" s="99">
        <v>398900</v>
      </c>
    </row>
    <row r="7" spans="1:10" ht="42" customHeight="1" x14ac:dyDescent="0.35">
      <c r="A7" s="231" t="str">
        <f>IFERROR(INDEX(Footnotes!$D:$D,MATCH(Footnotes!$B$28,Footnotes!$B:$B,0)),"")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E52DE535-F16C-4495-A449-4E8C32370921}"/>
  </hyperlinks>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n_t045h</f>
        <v>Table N.45 Total annualised committed supports (participants in SIL) by age group as at 31 December 2022 ($m)</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77" t="s">
        <v>32</v>
      </c>
      <c r="C3" s="77" t="s">
        <v>32</v>
      </c>
      <c r="D3" s="77" t="s">
        <v>32</v>
      </c>
      <c r="E3" s="77" t="s">
        <v>32</v>
      </c>
      <c r="F3" s="77" t="s">
        <v>32</v>
      </c>
      <c r="G3" s="77" t="s">
        <v>32</v>
      </c>
      <c r="H3" s="77" t="s">
        <v>32</v>
      </c>
      <c r="I3" s="77" t="s">
        <v>32</v>
      </c>
      <c r="J3" s="78" t="s">
        <v>32</v>
      </c>
    </row>
    <row r="4" spans="1:10" x14ac:dyDescent="0.35">
      <c r="A4" s="101" t="s">
        <v>346</v>
      </c>
      <c r="B4" s="77" t="s">
        <v>32</v>
      </c>
      <c r="C4" s="77" t="s">
        <v>32</v>
      </c>
      <c r="D4" s="77" t="s">
        <v>32</v>
      </c>
      <c r="E4" s="77" t="s">
        <v>32</v>
      </c>
      <c r="F4" s="77" t="s">
        <v>32</v>
      </c>
      <c r="G4" s="77" t="s">
        <v>32</v>
      </c>
      <c r="H4" s="77" t="s">
        <v>32</v>
      </c>
      <c r="I4" s="77" t="s">
        <v>32</v>
      </c>
      <c r="J4" s="78" t="s">
        <v>32</v>
      </c>
    </row>
    <row r="5" spans="1:10" x14ac:dyDescent="0.35">
      <c r="A5" s="101" t="s">
        <v>347</v>
      </c>
      <c r="B5" s="77">
        <v>46330457.9186626</v>
      </c>
      <c r="C5" s="77">
        <v>33406195.184399262</v>
      </c>
      <c r="D5" s="77">
        <v>34483598.793153636</v>
      </c>
      <c r="E5" s="77">
        <v>8024174.1241232818</v>
      </c>
      <c r="F5" s="77">
        <v>25016793.145434424</v>
      </c>
      <c r="G5" s="77">
        <v>8741631.4953077473</v>
      </c>
      <c r="H5" s="77">
        <v>573229.93647540989</v>
      </c>
      <c r="I5" s="77">
        <v>3702420.5869057379</v>
      </c>
      <c r="J5" s="78">
        <v>160278501.1844621</v>
      </c>
    </row>
    <row r="6" spans="1:10" x14ac:dyDescent="0.35">
      <c r="A6" s="101" t="s">
        <v>348</v>
      </c>
      <c r="B6" s="77">
        <v>386975506.96346813</v>
      </c>
      <c r="C6" s="77">
        <v>199486516.61766541</v>
      </c>
      <c r="D6" s="77">
        <v>248857756.52486566</v>
      </c>
      <c r="E6" s="77">
        <v>85386572.452407584</v>
      </c>
      <c r="F6" s="77">
        <v>130094050.30909678</v>
      </c>
      <c r="G6" s="77">
        <v>48494112.727055602</v>
      </c>
      <c r="H6" s="77">
        <v>19595659.920959953</v>
      </c>
      <c r="I6" s="77">
        <v>32965139.638619673</v>
      </c>
      <c r="J6" s="78">
        <v>1151855315.154139</v>
      </c>
    </row>
    <row r="7" spans="1:10" x14ac:dyDescent="0.35">
      <c r="A7" s="101" t="s">
        <v>349</v>
      </c>
      <c r="B7" s="77">
        <v>639154857.57214034</v>
      </c>
      <c r="C7" s="77">
        <v>377654490.01981014</v>
      </c>
      <c r="D7" s="77">
        <v>444075075.01558644</v>
      </c>
      <c r="E7" s="77">
        <v>165122235.10105738</v>
      </c>
      <c r="F7" s="77">
        <v>200089276.32216704</v>
      </c>
      <c r="G7" s="77">
        <v>81040452.430959597</v>
      </c>
      <c r="H7" s="77">
        <v>33275549.744288333</v>
      </c>
      <c r="I7" s="77">
        <v>51244239.312235713</v>
      </c>
      <c r="J7" s="78">
        <v>1991656175.518245</v>
      </c>
    </row>
    <row r="8" spans="1:10" x14ac:dyDescent="0.35">
      <c r="A8" s="101" t="s">
        <v>350</v>
      </c>
      <c r="B8" s="77">
        <v>627508108.96731901</v>
      </c>
      <c r="C8" s="77">
        <v>451894935.51507318</v>
      </c>
      <c r="D8" s="77">
        <v>413876293.79758167</v>
      </c>
      <c r="E8" s="77">
        <v>171664281.03469831</v>
      </c>
      <c r="F8" s="77">
        <v>182918041.68553859</v>
      </c>
      <c r="G8" s="77">
        <v>60214289.382858492</v>
      </c>
      <c r="H8" s="77">
        <v>39061764.028859198</v>
      </c>
      <c r="I8" s="77">
        <v>60906732.131278828</v>
      </c>
      <c r="J8" s="78">
        <v>2008044446.5432074</v>
      </c>
    </row>
    <row r="9" spans="1:10" x14ac:dyDescent="0.35">
      <c r="A9" s="101" t="s">
        <v>351</v>
      </c>
      <c r="B9" s="77">
        <v>890194620.92242932</v>
      </c>
      <c r="C9" s="77">
        <v>568866646.5929513</v>
      </c>
      <c r="D9" s="77">
        <v>486595334.08218235</v>
      </c>
      <c r="E9" s="77">
        <v>222525699.08810294</v>
      </c>
      <c r="F9" s="77">
        <v>228322436.22968507</v>
      </c>
      <c r="G9" s="77">
        <v>80979197.320803881</v>
      </c>
      <c r="H9" s="77">
        <v>51318225.461602613</v>
      </c>
      <c r="I9" s="77">
        <v>61529387.73116833</v>
      </c>
      <c r="J9" s="78">
        <v>2590331547.428925</v>
      </c>
    </row>
    <row r="10" spans="1:10" x14ac:dyDescent="0.35">
      <c r="A10" s="101" t="s">
        <v>352</v>
      </c>
      <c r="B10" s="77">
        <v>1014207976.8980244</v>
      </c>
      <c r="C10" s="77">
        <v>652173568.17265916</v>
      </c>
      <c r="D10" s="77">
        <v>576977035.02299643</v>
      </c>
      <c r="E10" s="77">
        <v>264066499.28680164</v>
      </c>
      <c r="F10" s="77">
        <v>239772887.93640396</v>
      </c>
      <c r="G10" s="77">
        <v>101978005.64188108</v>
      </c>
      <c r="H10" s="77">
        <v>54459361.924304321</v>
      </c>
      <c r="I10" s="77">
        <v>60561547.716973841</v>
      </c>
      <c r="J10" s="78">
        <v>2964196882.6000452</v>
      </c>
    </row>
    <row r="11" spans="1:10" ht="16" thickBot="1" x14ac:dyDescent="0.4">
      <c r="A11" s="103" t="s">
        <v>353</v>
      </c>
      <c r="B11" s="77">
        <v>399218975.48100471</v>
      </c>
      <c r="C11" s="77">
        <v>202914162.23939821</v>
      </c>
      <c r="D11" s="77">
        <v>167230377.66119432</v>
      </c>
      <c r="E11" s="77">
        <v>79218330.796912819</v>
      </c>
      <c r="F11" s="77">
        <v>84008315.768536612</v>
      </c>
      <c r="G11" s="77">
        <v>33807308.6319713</v>
      </c>
      <c r="H11" s="77">
        <v>20116726.069507688</v>
      </c>
      <c r="I11" s="77">
        <v>24598045.039665945</v>
      </c>
      <c r="J11" s="78">
        <v>1011112241.6881917</v>
      </c>
    </row>
    <row r="12" spans="1:10" x14ac:dyDescent="0.35">
      <c r="A12" s="89" t="s">
        <v>257</v>
      </c>
      <c r="B12" s="90">
        <v>4005332713.079278</v>
      </c>
      <c r="C12" s="90">
        <v>2490774371.7242746</v>
      </c>
      <c r="D12" s="90">
        <v>2374156020.6849785</v>
      </c>
      <c r="E12" s="90">
        <v>996840839.55941117</v>
      </c>
      <c r="F12" s="90">
        <v>1094192086.9512682</v>
      </c>
      <c r="G12" s="90">
        <v>415254997.63083774</v>
      </c>
      <c r="H12" s="90">
        <v>218661767.91566238</v>
      </c>
      <c r="I12" s="90">
        <v>296572335.11207348</v>
      </c>
      <c r="J12" s="91">
        <v>11891785132.657785</v>
      </c>
    </row>
    <row r="13" spans="1:10" s="233" customFormat="1" x14ac:dyDescent="0.35">
      <c r="A13" s="233" t="s">
        <v>251</v>
      </c>
    </row>
  </sheetData>
  <mergeCells count="2">
    <mergeCell ref="A1:J1"/>
    <mergeCell ref="A13:XFD13"/>
  </mergeCells>
  <hyperlinks>
    <hyperlink ref="A13" location="TableOfContents!A1" display="Back to Table of Contents" xr:uid="{E22DDDF9-3FA3-4019-8947-5DD2413B6555}"/>
  </hyperlinks>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n_t046h</f>
        <v>Table N.46 Average annualised committed supports (participants in SIL) by age group as at 31 December 2022 ($)</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93" t="s">
        <v>32</v>
      </c>
      <c r="C3" s="93" t="s">
        <v>32</v>
      </c>
      <c r="D3" s="93" t="s">
        <v>32</v>
      </c>
      <c r="E3" s="93" t="s">
        <v>32</v>
      </c>
      <c r="F3" s="93" t="s">
        <v>32</v>
      </c>
      <c r="G3" s="93" t="s">
        <v>32</v>
      </c>
      <c r="H3" s="93" t="s">
        <v>32</v>
      </c>
      <c r="I3" s="93" t="s">
        <v>32</v>
      </c>
      <c r="J3" s="94" t="s">
        <v>32</v>
      </c>
    </row>
    <row r="4" spans="1:10" x14ac:dyDescent="0.35">
      <c r="A4" s="101" t="s">
        <v>346</v>
      </c>
      <c r="B4" s="93" t="s">
        <v>32</v>
      </c>
      <c r="C4" s="93" t="s">
        <v>32</v>
      </c>
      <c r="D4" s="93" t="s">
        <v>32</v>
      </c>
      <c r="E4" s="93" t="s">
        <v>32</v>
      </c>
      <c r="F4" s="93" t="s">
        <v>32</v>
      </c>
      <c r="G4" s="93" t="s">
        <v>32</v>
      </c>
      <c r="H4" s="93" t="s">
        <v>32</v>
      </c>
      <c r="I4" s="93" t="s">
        <v>32</v>
      </c>
      <c r="J4" s="94" t="s">
        <v>32</v>
      </c>
    </row>
    <row r="5" spans="1:10" x14ac:dyDescent="0.35">
      <c r="A5" s="101" t="s">
        <v>347</v>
      </c>
      <c r="B5" s="93">
        <v>558200</v>
      </c>
      <c r="C5" s="93">
        <v>681800</v>
      </c>
      <c r="D5" s="93">
        <v>436500</v>
      </c>
      <c r="E5" s="93" t="s">
        <v>32</v>
      </c>
      <c r="F5" s="93">
        <v>625400</v>
      </c>
      <c r="G5" s="93" t="s">
        <v>32</v>
      </c>
      <c r="H5" s="93" t="s">
        <v>32</v>
      </c>
      <c r="I5" s="93" t="s">
        <v>32</v>
      </c>
      <c r="J5" s="94">
        <v>552700</v>
      </c>
    </row>
    <row r="6" spans="1:10" x14ac:dyDescent="0.35">
      <c r="A6" s="101" t="s">
        <v>348</v>
      </c>
      <c r="B6" s="93">
        <v>469600</v>
      </c>
      <c r="C6" s="93">
        <v>534800</v>
      </c>
      <c r="D6" s="93">
        <v>472200</v>
      </c>
      <c r="E6" s="93">
        <v>459100</v>
      </c>
      <c r="F6" s="93">
        <v>565600</v>
      </c>
      <c r="G6" s="93">
        <v>489800</v>
      </c>
      <c r="H6" s="93">
        <v>426000</v>
      </c>
      <c r="I6" s="93">
        <v>672800</v>
      </c>
      <c r="J6" s="94">
        <v>493500</v>
      </c>
    </row>
    <row r="7" spans="1:10" x14ac:dyDescent="0.35">
      <c r="A7" s="101" t="s">
        <v>349</v>
      </c>
      <c r="B7" s="93">
        <v>415300</v>
      </c>
      <c r="C7" s="93">
        <v>431100</v>
      </c>
      <c r="D7" s="93">
        <v>442700</v>
      </c>
      <c r="E7" s="93">
        <v>426700</v>
      </c>
      <c r="F7" s="93">
        <v>467500</v>
      </c>
      <c r="G7" s="93">
        <v>447700</v>
      </c>
      <c r="H7" s="93">
        <v>421200</v>
      </c>
      <c r="I7" s="93">
        <v>610100</v>
      </c>
      <c r="J7" s="94">
        <v>435100</v>
      </c>
    </row>
    <row r="8" spans="1:10" x14ac:dyDescent="0.35">
      <c r="A8" s="101" t="s">
        <v>350</v>
      </c>
      <c r="B8" s="93">
        <v>376700</v>
      </c>
      <c r="C8" s="93">
        <v>406700</v>
      </c>
      <c r="D8" s="93">
        <v>407400</v>
      </c>
      <c r="E8" s="93">
        <v>382300</v>
      </c>
      <c r="F8" s="93">
        <v>388400</v>
      </c>
      <c r="G8" s="93">
        <v>398800</v>
      </c>
      <c r="H8" s="93">
        <v>402700</v>
      </c>
      <c r="I8" s="93">
        <v>553700</v>
      </c>
      <c r="J8" s="94">
        <v>396000</v>
      </c>
    </row>
    <row r="9" spans="1:10" x14ac:dyDescent="0.35">
      <c r="A9" s="101" t="s">
        <v>351</v>
      </c>
      <c r="B9" s="93">
        <v>374500</v>
      </c>
      <c r="C9" s="93">
        <v>376000</v>
      </c>
      <c r="D9" s="93">
        <v>375700</v>
      </c>
      <c r="E9" s="93">
        <v>374600</v>
      </c>
      <c r="F9" s="93">
        <v>350200</v>
      </c>
      <c r="G9" s="93">
        <v>400900</v>
      </c>
      <c r="H9" s="93">
        <v>385900</v>
      </c>
      <c r="I9" s="93">
        <v>535000</v>
      </c>
      <c r="J9" s="94">
        <v>376400</v>
      </c>
    </row>
    <row r="10" spans="1:10" x14ac:dyDescent="0.35">
      <c r="A10" s="101" t="s">
        <v>352</v>
      </c>
      <c r="B10" s="93">
        <v>376900</v>
      </c>
      <c r="C10" s="93">
        <v>373700</v>
      </c>
      <c r="D10" s="93">
        <v>379300</v>
      </c>
      <c r="E10" s="93">
        <v>375600</v>
      </c>
      <c r="F10" s="93">
        <v>334400</v>
      </c>
      <c r="G10" s="93">
        <v>404700</v>
      </c>
      <c r="H10" s="93">
        <v>375600</v>
      </c>
      <c r="I10" s="93">
        <v>571300</v>
      </c>
      <c r="J10" s="94">
        <v>376200</v>
      </c>
    </row>
    <row r="11" spans="1:10" ht="16" thickBot="1" x14ac:dyDescent="0.4">
      <c r="A11" s="103" t="s">
        <v>353</v>
      </c>
      <c r="B11" s="93">
        <v>372800</v>
      </c>
      <c r="C11" s="93">
        <v>369600</v>
      </c>
      <c r="D11" s="93">
        <v>356600</v>
      </c>
      <c r="E11" s="93">
        <v>340000</v>
      </c>
      <c r="F11" s="93">
        <v>338700</v>
      </c>
      <c r="G11" s="93">
        <v>375600</v>
      </c>
      <c r="H11" s="93">
        <v>379600</v>
      </c>
      <c r="I11" s="93">
        <v>615000</v>
      </c>
      <c r="J11" s="94">
        <v>367300</v>
      </c>
    </row>
    <row r="12" spans="1:10" x14ac:dyDescent="0.35">
      <c r="A12" s="89" t="s">
        <v>257</v>
      </c>
      <c r="B12" s="98">
        <v>390600</v>
      </c>
      <c r="C12" s="98">
        <v>400100</v>
      </c>
      <c r="D12" s="98">
        <v>401400</v>
      </c>
      <c r="E12" s="98">
        <v>388200</v>
      </c>
      <c r="F12" s="98">
        <v>392000</v>
      </c>
      <c r="G12" s="98">
        <v>419000</v>
      </c>
      <c r="H12" s="98">
        <v>393300</v>
      </c>
      <c r="I12" s="98">
        <v>579200</v>
      </c>
      <c r="J12" s="99">
        <v>398900</v>
      </c>
    </row>
    <row r="13" spans="1:10" s="233" customFormat="1" x14ac:dyDescent="0.35">
      <c r="A13" s="233" t="s">
        <v>251</v>
      </c>
    </row>
  </sheetData>
  <mergeCells count="2">
    <mergeCell ref="A1:J1"/>
    <mergeCell ref="A13:XFD13"/>
  </mergeCells>
  <hyperlinks>
    <hyperlink ref="A13" location="TableOfContents!A1" display="Back to Table of Contents" xr:uid="{1DF4157C-7375-4A77-9D06-EAA80E61897B}"/>
  </hyperlinks>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J20"/>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ht="30" customHeight="1" x14ac:dyDescent="0.35">
      <c r="A1" s="231" t="str">
        <f>n_t047h</f>
        <v>Table N.47 Total annualised committed supports (participants in SIL) by primary disability group as at 31 December 2022 ($m)</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77">
        <v>290564245.41027492</v>
      </c>
      <c r="C3" s="77">
        <v>206230953.39019156</v>
      </c>
      <c r="D3" s="77">
        <v>241947668.47187126</v>
      </c>
      <c r="E3" s="77">
        <v>108842708.03123687</v>
      </c>
      <c r="F3" s="77">
        <v>109326997.00731348</v>
      </c>
      <c r="G3" s="77">
        <v>36798247.077690125</v>
      </c>
      <c r="H3" s="77">
        <v>15484541.368976559</v>
      </c>
      <c r="I3" s="77">
        <v>52753615.142957166</v>
      </c>
      <c r="J3" s="78">
        <v>1061948975.9005119</v>
      </c>
    </row>
    <row r="4" spans="1:10" x14ac:dyDescent="0.35">
      <c r="A4" s="101" t="s">
        <v>360</v>
      </c>
      <c r="B4" s="77">
        <v>474924304.01127988</v>
      </c>
      <c r="C4" s="77">
        <v>338001392.0257501</v>
      </c>
      <c r="D4" s="77">
        <v>301591963.04932356</v>
      </c>
      <c r="E4" s="77">
        <v>135626832.16568983</v>
      </c>
      <c r="F4" s="77">
        <v>160760597.46187729</v>
      </c>
      <c r="G4" s="77">
        <v>71784998.587980345</v>
      </c>
      <c r="H4" s="77">
        <v>28435471.523624953</v>
      </c>
      <c r="I4" s="77">
        <v>20023118.717268247</v>
      </c>
      <c r="J4" s="78">
        <v>1531148677.5427942</v>
      </c>
    </row>
    <row r="5" spans="1:10" x14ac:dyDescent="0.35">
      <c r="A5" s="101" t="s">
        <v>367</v>
      </c>
      <c r="B5" s="77">
        <v>356918836.16405261</v>
      </c>
      <c r="C5" s="77">
        <v>268999310.34785336</v>
      </c>
      <c r="D5" s="77">
        <v>233281912.39005578</v>
      </c>
      <c r="E5" s="77">
        <v>109384554.91112694</v>
      </c>
      <c r="F5" s="77">
        <v>83414806.71822688</v>
      </c>
      <c r="G5" s="77">
        <v>33574733.225400753</v>
      </c>
      <c r="H5" s="77">
        <v>18950926.849626299</v>
      </c>
      <c r="I5" s="77">
        <v>33395112.833054647</v>
      </c>
      <c r="J5" s="78">
        <v>1137920193.4393973</v>
      </c>
    </row>
    <row r="6" spans="1:10" x14ac:dyDescent="0.35">
      <c r="A6" s="101" t="s">
        <v>363</v>
      </c>
      <c r="B6" s="77" t="s">
        <v>32</v>
      </c>
      <c r="C6" s="77" t="s">
        <v>32</v>
      </c>
      <c r="D6" s="77" t="s">
        <v>32</v>
      </c>
      <c r="E6" s="77" t="s">
        <v>32</v>
      </c>
      <c r="F6" s="77" t="s">
        <v>32</v>
      </c>
      <c r="G6" s="77" t="s">
        <v>32</v>
      </c>
      <c r="H6" s="77" t="s">
        <v>32</v>
      </c>
      <c r="I6" s="77" t="s">
        <v>32</v>
      </c>
      <c r="J6" s="78" t="s">
        <v>32</v>
      </c>
    </row>
    <row r="7" spans="1:10" x14ac:dyDescent="0.35">
      <c r="A7" s="102" t="s">
        <v>369</v>
      </c>
      <c r="B7" s="77" t="s">
        <v>32</v>
      </c>
      <c r="C7" s="77" t="s">
        <v>32</v>
      </c>
      <c r="D7" s="77" t="s">
        <v>32</v>
      </c>
      <c r="E7" s="77" t="s">
        <v>32</v>
      </c>
      <c r="F7" s="77" t="s">
        <v>32</v>
      </c>
      <c r="G7" s="77" t="s">
        <v>32</v>
      </c>
      <c r="H7" s="77" t="s">
        <v>32</v>
      </c>
      <c r="I7" s="77" t="s">
        <v>32</v>
      </c>
      <c r="J7" s="78" t="s">
        <v>32</v>
      </c>
    </row>
    <row r="8" spans="1:10" x14ac:dyDescent="0.35">
      <c r="A8" s="101" t="s">
        <v>364</v>
      </c>
      <c r="B8" s="77" t="s">
        <v>32</v>
      </c>
      <c r="C8" s="77" t="s">
        <v>32</v>
      </c>
      <c r="D8" s="77" t="s">
        <v>32</v>
      </c>
      <c r="E8" s="77" t="s">
        <v>32</v>
      </c>
      <c r="F8" s="77" t="s">
        <v>32</v>
      </c>
      <c r="G8" s="77" t="s">
        <v>32</v>
      </c>
      <c r="H8" s="77" t="s">
        <v>32</v>
      </c>
      <c r="I8" s="77" t="s">
        <v>32</v>
      </c>
      <c r="J8" s="78" t="s">
        <v>32</v>
      </c>
    </row>
    <row r="9" spans="1:10" x14ac:dyDescent="0.35">
      <c r="A9" s="101" t="s">
        <v>361</v>
      </c>
      <c r="B9" s="77">
        <v>1768840773.5915964</v>
      </c>
      <c r="C9" s="77">
        <v>1222074002.9486349</v>
      </c>
      <c r="D9" s="77">
        <v>935928512.84123456</v>
      </c>
      <c r="E9" s="77">
        <v>394359412.76177526</v>
      </c>
      <c r="F9" s="77">
        <v>477341759.5777632</v>
      </c>
      <c r="G9" s="77">
        <v>171987227.71994621</v>
      </c>
      <c r="H9" s="77">
        <v>83838607.873561949</v>
      </c>
      <c r="I9" s="77">
        <v>80767727.48797965</v>
      </c>
      <c r="J9" s="78">
        <v>5135138024.8024921</v>
      </c>
    </row>
    <row r="10" spans="1:10" x14ac:dyDescent="0.35">
      <c r="A10" s="101" t="s">
        <v>371</v>
      </c>
      <c r="B10" s="77">
        <v>39499282.013025001</v>
      </c>
      <c r="C10" s="77">
        <v>54268733.12238016</v>
      </c>
      <c r="D10" s="77">
        <v>33198378.510344252</v>
      </c>
      <c r="E10" s="77">
        <v>15386219.892978957</v>
      </c>
      <c r="F10" s="77">
        <v>19118982.0707772</v>
      </c>
      <c r="G10" s="77">
        <v>7280714.988647541</v>
      </c>
      <c r="H10" s="77" t="s">
        <v>32</v>
      </c>
      <c r="I10" s="77" t="s">
        <v>32</v>
      </c>
      <c r="J10" s="78">
        <v>174686653.98387077</v>
      </c>
    </row>
    <row r="11" spans="1:10" x14ac:dyDescent="0.35">
      <c r="A11" s="102" t="s">
        <v>362</v>
      </c>
      <c r="B11" s="77">
        <v>567373604.2922138</v>
      </c>
      <c r="C11" s="77">
        <v>154145931.64533085</v>
      </c>
      <c r="D11" s="77">
        <v>226068619.42624673</v>
      </c>
      <c r="E11" s="77">
        <v>66506320.799015366</v>
      </c>
      <c r="F11" s="77">
        <v>105265491.65137647</v>
      </c>
      <c r="G11" s="77">
        <v>47044864.704072252</v>
      </c>
      <c r="H11" s="77">
        <v>34156436.512310959</v>
      </c>
      <c r="I11" s="77">
        <v>39277334.139298208</v>
      </c>
      <c r="J11" s="78">
        <v>1239838603.1698644</v>
      </c>
    </row>
    <row r="12" spans="1:10" x14ac:dyDescent="0.35">
      <c r="A12" s="101" t="s">
        <v>373</v>
      </c>
      <c r="B12" s="77">
        <v>37080148.74131535</v>
      </c>
      <c r="C12" s="77">
        <v>25135359.281305138</v>
      </c>
      <c r="D12" s="77">
        <v>29338770.770867847</v>
      </c>
      <c r="E12" s="77">
        <v>22112973.214942928</v>
      </c>
      <c r="F12" s="77">
        <v>10574053.297348119</v>
      </c>
      <c r="G12" s="77" t="s">
        <v>32</v>
      </c>
      <c r="H12" s="77" t="s">
        <v>32</v>
      </c>
      <c r="I12" s="77">
        <v>10957444.250093967</v>
      </c>
      <c r="J12" s="78">
        <v>141936203.20909056</v>
      </c>
    </row>
    <row r="13" spans="1:10" x14ac:dyDescent="0.35">
      <c r="A13" s="101" t="s">
        <v>372</v>
      </c>
      <c r="B13" s="77">
        <v>117088755.17059331</v>
      </c>
      <c r="C13" s="77">
        <v>46546241.023426577</v>
      </c>
      <c r="D13" s="77">
        <v>87511097.769144684</v>
      </c>
      <c r="E13" s="77">
        <v>27260665.869127233</v>
      </c>
      <c r="F13" s="77">
        <v>26332337.703053568</v>
      </c>
      <c r="G13" s="77">
        <v>7781696.0080187432</v>
      </c>
      <c r="H13" s="77">
        <v>6230042.5736356545</v>
      </c>
      <c r="I13" s="77">
        <v>23030766.626079768</v>
      </c>
      <c r="J13" s="78">
        <v>341781602.7430796</v>
      </c>
    </row>
    <row r="14" spans="1:10" x14ac:dyDescent="0.35">
      <c r="A14" s="101" t="s">
        <v>370</v>
      </c>
      <c r="B14" s="77">
        <v>10172299.113688299</v>
      </c>
      <c r="C14" s="77">
        <v>6991316.967745902</v>
      </c>
      <c r="D14" s="77">
        <v>7137420.461289078</v>
      </c>
      <c r="E14" s="77" t="s">
        <v>32</v>
      </c>
      <c r="F14" s="77" t="s">
        <v>32</v>
      </c>
      <c r="G14" s="77" t="s">
        <v>32</v>
      </c>
      <c r="H14" s="77" t="s">
        <v>32</v>
      </c>
      <c r="I14" s="77" t="s">
        <v>32</v>
      </c>
      <c r="J14" s="78">
        <v>34782252.451304115</v>
      </c>
    </row>
    <row r="15" spans="1:10" x14ac:dyDescent="0.35">
      <c r="A15" s="101" t="s">
        <v>365</v>
      </c>
      <c r="B15" s="77">
        <v>253764164.17263955</v>
      </c>
      <c r="C15" s="77">
        <v>122503644.42326853</v>
      </c>
      <c r="D15" s="77">
        <v>205066462.02316993</v>
      </c>
      <c r="E15" s="77">
        <v>87717222.270312801</v>
      </c>
      <c r="F15" s="77">
        <v>76507603.460057184</v>
      </c>
      <c r="G15" s="77">
        <v>25874272.719490621</v>
      </c>
      <c r="H15" s="77">
        <v>18545483.183699943</v>
      </c>
      <c r="I15" s="77">
        <v>21399710.222613253</v>
      </c>
      <c r="J15" s="78">
        <v>811378562.47525179</v>
      </c>
    </row>
    <row r="16" spans="1:10" x14ac:dyDescent="0.35">
      <c r="A16" s="101" t="s">
        <v>366</v>
      </c>
      <c r="B16" s="77">
        <v>34800021.192423642</v>
      </c>
      <c r="C16" s="77">
        <v>26691503.868622337</v>
      </c>
      <c r="D16" s="77">
        <v>32444371.713174459</v>
      </c>
      <c r="E16" s="77">
        <v>11225447.789210826</v>
      </c>
      <c r="F16" s="77">
        <v>10340177.943861205</v>
      </c>
      <c r="G16" s="77" t="s">
        <v>32</v>
      </c>
      <c r="H16" s="77" t="s">
        <v>32</v>
      </c>
      <c r="I16" s="77" t="s">
        <v>32</v>
      </c>
      <c r="J16" s="78">
        <v>126077887.26137453</v>
      </c>
    </row>
    <row r="17" spans="1:10" x14ac:dyDescent="0.35">
      <c r="A17" s="101" t="s">
        <v>374</v>
      </c>
      <c r="B17" s="77" t="s">
        <v>32</v>
      </c>
      <c r="C17" s="77" t="s">
        <v>32</v>
      </c>
      <c r="D17" s="77" t="s">
        <v>32</v>
      </c>
      <c r="E17" s="77" t="s">
        <v>32</v>
      </c>
      <c r="F17" s="77" t="s">
        <v>32</v>
      </c>
      <c r="G17" s="77" t="s">
        <v>32</v>
      </c>
      <c r="H17" s="77" t="s">
        <v>32</v>
      </c>
      <c r="I17" s="77" t="s">
        <v>32</v>
      </c>
      <c r="J17" s="78" t="s">
        <v>32</v>
      </c>
    </row>
    <row r="18" spans="1:10" ht="16" thickBot="1" x14ac:dyDescent="0.4">
      <c r="A18" s="103" t="s">
        <v>356</v>
      </c>
      <c r="B18" s="77">
        <v>53008833.026337616</v>
      </c>
      <c r="C18" s="77">
        <v>17868847.227731973</v>
      </c>
      <c r="D18" s="77">
        <v>38658489.446927562</v>
      </c>
      <c r="E18" s="77">
        <v>14934636.691880342</v>
      </c>
      <c r="F18" s="77">
        <v>12133587.592254352</v>
      </c>
      <c r="G18" s="77" t="s">
        <v>32</v>
      </c>
      <c r="H18" s="77" t="s">
        <v>32</v>
      </c>
      <c r="I18" s="77">
        <v>7891811.7249657717</v>
      </c>
      <c r="J18" s="78">
        <v>150110097.7459833</v>
      </c>
    </row>
    <row r="19" spans="1:10" x14ac:dyDescent="0.35">
      <c r="A19" s="89" t="s">
        <v>257</v>
      </c>
      <c r="B19" s="90">
        <v>4005332713.0792766</v>
      </c>
      <c r="C19" s="90">
        <v>2490774371.7242756</v>
      </c>
      <c r="D19" s="90">
        <v>2374156020.6849794</v>
      </c>
      <c r="E19" s="90">
        <v>996840839.55941105</v>
      </c>
      <c r="F19" s="90">
        <v>1094192086.9512684</v>
      </c>
      <c r="G19" s="90">
        <v>415254997.63083774</v>
      </c>
      <c r="H19" s="90">
        <v>218661767.91566238</v>
      </c>
      <c r="I19" s="90">
        <v>296572335.11207348</v>
      </c>
      <c r="J19" s="91">
        <v>11891785132.657787</v>
      </c>
    </row>
    <row r="20" spans="1:10" s="233" customFormat="1" x14ac:dyDescent="0.35">
      <c r="A20" s="233" t="s">
        <v>251</v>
      </c>
    </row>
  </sheetData>
  <mergeCells count="2">
    <mergeCell ref="A1:J1"/>
    <mergeCell ref="A20:XFD20"/>
  </mergeCells>
  <hyperlinks>
    <hyperlink ref="A20" location="TableOfContents!A1" display="Back to Table of Contents" xr:uid="{8679BC16-4110-466D-81CC-1A409CAC3AAB}"/>
  </hyperlinks>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J20"/>
  <sheetViews>
    <sheetView workbookViewId="0">
      <selection sqref="A1:J1"/>
    </sheetView>
  </sheetViews>
  <sheetFormatPr defaultColWidth="0" defaultRowHeight="15.5" zeroHeight="1" x14ac:dyDescent="0.35"/>
  <cols>
    <col min="1" max="1" width="29.1796875" style="18" bestFit="1" customWidth="1"/>
    <col min="2" max="9" width="10" style="18" customWidth="1"/>
    <col min="10" max="10" width="10.26953125" style="18" customWidth="1"/>
    <col min="11" max="16384" width="9.1796875" style="18" hidden="1"/>
  </cols>
  <sheetData>
    <row r="1" spans="1:10" ht="30" customHeight="1" x14ac:dyDescent="0.35">
      <c r="A1" s="231" t="str">
        <f>n_t048h</f>
        <v>Table N.48 Average annualised committed supports (participants in SIL) by primary disability group as at 31 December 2022 ($)</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93">
        <v>413300</v>
      </c>
      <c r="C3" s="93">
        <v>455300</v>
      </c>
      <c r="D3" s="93">
        <v>441500</v>
      </c>
      <c r="E3" s="93">
        <v>417000</v>
      </c>
      <c r="F3" s="93">
        <v>432100</v>
      </c>
      <c r="G3" s="93">
        <v>418200</v>
      </c>
      <c r="H3" s="93">
        <v>418500</v>
      </c>
      <c r="I3" s="93">
        <v>651300</v>
      </c>
      <c r="J3" s="94">
        <v>438100</v>
      </c>
    </row>
    <row r="4" spans="1:10" x14ac:dyDescent="0.35">
      <c r="A4" s="101" t="s">
        <v>360</v>
      </c>
      <c r="B4" s="93">
        <v>432500</v>
      </c>
      <c r="C4" s="93">
        <v>475400</v>
      </c>
      <c r="D4" s="93">
        <v>462600</v>
      </c>
      <c r="E4" s="93">
        <v>414800</v>
      </c>
      <c r="F4" s="93">
        <v>447800</v>
      </c>
      <c r="G4" s="93">
        <v>472300</v>
      </c>
      <c r="H4" s="93">
        <v>424400</v>
      </c>
      <c r="I4" s="93">
        <v>625700</v>
      </c>
      <c r="J4" s="94">
        <v>450600</v>
      </c>
    </row>
    <row r="5" spans="1:10" x14ac:dyDescent="0.35">
      <c r="A5" s="101" t="s">
        <v>367</v>
      </c>
      <c r="B5" s="93">
        <v>443400</v>
      </c>
      <c r="C5" s="93">
        <v>430400</v>
      </c>
      <c r="D5" s="93">
        <v>461900</v>
      </c>
      <c r="E5" s="93">
        <v>444700</v>
      </c>
      <c r="F5" s="93">
        <v>419200</v>
      </c>
      <c r="G5" s="93">
        <v>472900</v>
      </c>
      <c r="H5" s="93">
        <v>430700</v>
      </c>
      <c r="I5" s="93">
        <v>556600</v>
      </c>
      <c r="J5" s="94">
        <v>445400</v>
      </c>
    </row>
    <row r="6" spans="1:10" x14ac:dyDescent="0.35">
      <c r="A6" s="101" t="s">
        <v>363</v>
      </c>
      <c r="B6" s="93" t="s">
        <v>32</v>
      </c>
      <c r="C6" s="93" t="s">
        <v>32</v>
      </c>
      <c r="D6" s="93" t="s">
        <v>32</v>
      </c>
      <c r="E6" s="93" t="s">
        <v>32</v>
      </c>
      <c r="F6" s="93" t="s">
        <v>32</v>
      </c>
      <c r="G6" s="93" t="s">
        <v>32</v>
      </c>
      <c r="H6" s="93" t="s">
        <v>32</v>
      </c>
      <c r="I6" s="93" t="s">
        <v>32</v>
      </c>
      <c r="J6" s="94" t="s">
        <v>32</v>
      </c>
    </row>
    <row r="7" spans="1:10" x14ac:dyDescent="0.35">
      <c r="A7" s="102" t="s">
        <v>369</v>
      </c>
      <c r="B7" s="93" t="s">
        <v>32</v>
      </c>
      <c r="C7" s="93" t="s">
        <v>32</v>
      </c>
      <c r="D7" s="93" t="s">
        <v>32</v>
      </c>
      <c r="E7" s="93" t="s">
        <v>32</v>
      </c>
      <c r="F7" s="93" t="s">
        <v>32</v>
      </c>
      <c r="G7" s="93" t="s">
        <v>32</v>
      </c>
      <c r="H7" s="93" t="s">
        <v>32</v>
      </c>
      <c r="I7" s="93" t="s">
        <v>32</v>
      </c>
      <c r="J7" s="94" t="s">
        <v>32</v>
      </c>
    </row>
    <row r="8" spans="1:10" x14ac:dyDescent="0.35">
      <c r="A8" s="101" t="s">
        <v>364</v>
      </c>
      <c r="B8" s="93" t="s">
        <v>32</v>
      </c>
      <c r="C8" s="93" t="s">
        <v>32</v>
      </c>
      <c r="D8" s="93" t="s">
        <v>32</v>
      </c>
      <c r="E8" s="93" t="s">
        <v>32</v>
      </c>
      <c r="F8" s="93" t="s">
        <v>32</v>
      </c>
      <c r="G8" s="93" t="s">
        <v>32</v>
      </c>
      <c r="H8" s="93" t="s">
        <v>32</v>
      </c>
      <c r="I8" s="93" t="s">
        <v>32</v>
      </c>
      <c r="J8" s="94" t="s">
        <v>32</v>
      </c>
    </row>
    <row r="9" spans="1:10" x14ac:dyDescent="0.35">
      <c r="A9" s="101" t="s">
        <v>361</v>
      </c>
      <c r="B9" s="93">
        <v>361100</v>
      </c>
      <c r="C9" s="93">
        <v>359900</v>
      </c>
      <c r="D9" s="93">
        <v>343000</v>
      </c>
      <c r="E9" s="93">
        <v>349300</v>
      </c>
      <c r="F9" s="93">
        <v>330800</v>
      </c>
      <c r="G9" s="93">
        <v>386500</v>
      </c>
      <c r="H9" s="93">
        <v>376000</v>
      </c>
      <c r="I9" s="93">
        <v>553200</v>
      </c>
      <c r="J9" s="94">
        <v>356400</v>
      </c>
    </row>
    <row r="10" spans="1:10" x14ac:dyDescent="0.35">
      <c r="A10" s="101" t="s">
        <v>371</v>
      </c>
      <c r="B10" s="93">
        <v>513000</v>
      </c>
      <c r="C10" s="93">
        <v>484500</v>
      </c>
      <c r="D10" s="93">
        <v>527000</v>
      </c>
      <c r="E10" s="93">
        <v>415800</v>
      </c>
      <c r="F10" s="93">
        <v>444600</v>
      </c>
      <c r="G10" s="93" t="s">
        <v>32</v>
      </c>
      <c r="H10" s="93" t="s">
        <v>32</v>
      </c>
      <c r="I10" s="93" t="s">
        <v>32</v>
      </c>
      <c r="J10" s="94">
        <v>493500</v>
      </c>
    </row>
    <row r="11" spans="1:10" x14ac:dyDescent="0.35">
      <c r="A11" s="102" t="s">
        <v>362</v>
      </c>
      <c r="B11" s="93">
        <v>358400</v>
      </c>
      <c r="C11" s="93">
        <v>362700</v>
      </c>
      <c r="D11" s="93">
        <v>396600</v>
      </c>
      <c r="E11" s="93">
        <v>318200</v>
      </c>
      <c r="F11" s="93">
        <v>498900</v>
      </c>
      <c r="G11" s="93">
        <v>370400</v>
      </c>
      <c r="H11" s="93">
        <v>338200</v>
      </c>
      <c r="I11" s="93">
        <v>538000</v>
      </c>
      <c r="J11" s="94">
        <v>375800</v>
      </c>
    </row>
    <row r="12" spans="1:10" x14ac:dyDescent="0.35">
      <c r="A12" s="101" t="s">
        <v>373</v>
      </c>
      <c r="B12" s="93">
        <v>588600</v>
      </c>
      <c r="C12" s="93">
        <v>613100</v>
      </c>
      <c r="D12" s="93">
        <v>666800</v>
      </c>
      <c r="E12" s="93">
        <v>631800</v>
      </c>
      <c r="F12" s="93" t="s">
        <v>32</v>
      </c>
      <c r="G12" s="93" t="s">
        <v>32</v>
      </c>
      <c r="H12" s="93" t="s">
        <v>32</v>
      </c>
      <c r="I12" s="93" t="s">
        <v>32</v>
      </c>
      <c r="J12" s="94">
        <v>628000</v>
      </c>
    </row>
    <row r="13" spans="1:10" x14ac:dyDescent="0.35">
      <c r="A13" s="101" t="s">
        <v>372</v>
      </c>
      <c r="B13" s="93">
        <v>470200</v>
      </c>
      <c r="C13" s="93">
        <v>505900</v>
      </c>
      <c r="D13" s="93">
        <v>473000</v>
      </c>
      <c r="E13" s="93">
        <v>413000</v>
      </c>
      <c r="F13" s="93">
        <v>506400</v>
      </c>
      <c r="G13" s="93" t="s">
        <v>32</v>
      </c>
      <c r="H13" s="93" t="s">
        <v>32</v>
      </c>
      <c r="I13" s="93">
        <v>523400</v>
      </c>
      <c r="J13" s="94">
        <v>476700</v>
      </c>
    </row>
    <row r="14" spans="1:10" x14ac:dyDescent="0.35">
      <c r="A14" s="101" t="s">
        <v>370</v>
      </c>
      <c r="B14" s="93">
        <v>350800</v>
      </c>
      <c r="C14" s="93" t="s">
        <v>32</v>
      </c>
      <c r="D14" s="93" t="s">
        <v>32</v>
      </c>
      <c r="E14" s="93" t="s">
        <v>32</v>
      </c>
      <c r="F14" s="93" t="s">
        <v>32</v>
      </c>
      <c r="G14" s="93" t="s">
        <v>32</v>
      </c>
      <c r="H14" s="93" t="s">
        <v>32</v>
      </c>
      <c r="I14" s="93" t="s">
        <v>32</v>
      </c>
      <c r="J14" s="94">
        <v>341000</v>
      </c>
    </row>
    <row r="15" spans="1:10" x14ac:dyDescent="0.35">
      <c r="A15" s="101" t="s">
        <v>365</v>
      </c>
      <c r="B15" s="93">
        <v>469900</v>
      </c>
      <c r="C15" s="93">
        <v>484200</v>
      </c>
      <c r="D15" s="93">
        <v>478000</v>
      </c>
      <c r="E15" s="93">
        <v>466600</v>
      </c>
      <c r="F15" s="93">
        <v>500000</v>
      </c>
      <c r="G15" s="93">
        <v>497600</v>
      </c>
      <c r="H15" s="93">
        <v>403200</v>
      </c>
      <c r="I15" s="93">
        <v>629400</v>
      </c>
      <c r="J15" s="94">
        <v>478700</v>
      </c>
    </row>
    <row r="16" spans="1:10" x14ac:dyDescent="0.35">
      <c r="A16" s="101" t="s">
        <v>366</v>
      </c>
      <c r="B16" s="93">
        <v>440500</v>
      </c>
      <c r="C16" s="93">
        <v>468300</v>
      </c>
      <c r="D16" s="93">
        <v>450600</v>
      </c>
      <c r="E16" s="93" t="s">
        <v>32</v>
      </c>
      <c r="F16" s="93">
        <v>397700</v>
      </c>
      <c r="G16" s="93" t="s">
        <v>32</v>
      </c>
      <c r="H16" s="93" t="s">
        <v>32</v>
      </c>
      <c r="I16" s="93" t="s">
        <v>32</v>
      </c>
      <c r="J16" s="94">
        <v>447100</v>
      </c>
    </row>
    <row r="17" spans="1:10" x14ac:dyDescent="0.35">
      <c r="A17" s="101" t="s">
        <v>374</v>
      </c>
      <c r="B17" s="93" t="s">
        <v>32</v>
      </c>
      <c r="C17" s="93" t="s">
        <v>32</v>
      </c>
      <c r="D17" s="93" t="s">
        <v>32</v>
      </c>
      <c r="E17" s="93" t="s">
        <v>32</v>
      </c>
      <c r="F17" s="93" t="s">
        <v>32</v>
      </c>
      <c r="G17" s="93" t="s">
        <v>32</v>
      </c>
      <c r="H17" s="93" t="s">
        <v>32</v>
      </c>
      <c r="I17" s="93" t="s">
        <v>32</v>
      </c>
      <c r="J17" s="94" t="s">
        <v>32</v>
      </c>
    </row>
    <row r="18" spans="1:10" ht="16" thickBot="1" x14ac:dyDescent="0.4">
      <c r="A18" s="103" t="s">
        <v>356</v>
      </c>
      <c r="B18" s="93">
        <v>417400</v>
      </c>
      <c r="C18" s="93">
        <v>525600</v>
      </c>
      <c r="D18" s="93">
        <v>424800</v>
      </c>
      <c r="E18" s="93" t="s">
        <v>32</v>
      </c>
      <c r="F18" s="93" t="s">
        <v>32</v>
      </c>
      <c r="G18" s="93" t="s">
        <v>32</v>
      </c>
      <c r="H18" s="93" t="s">
        <v>32</v>
      </c>
      <c r="I18" s="93" t="s">
        <v>32</v>
      </c>
      <c r="J18" s="94">
        <v>448100</v>
      </c>
    </row>
    <row r="19" spans="1:10" x14ac:dyDescent="0.35">
      <c r="A19" s="89" t="s">
        <v>257</v>
      </c>
      <c r="B19" s="98">
        <v>390600</v>
      </c>
      <c r="C19" s="98">
        <v>400100</v>
      </c>
      <c r="D19" s="98">
        <v>401400</v>
      </c>
      <c r="E19" s="98">
        <v>388200</v>
      </c>
      <c r="F19" s="98">
        <v>392000</v>
      </c>
      <c r="G19" s="98">
        <v>419000</v>
      </c>
      <c r="H19" s="98">
        <v>393300</v>
      </c>
      <c r="I19" s="98">
        <v>579200</v>
      </c>
      <c r="J19" s="99">
        <v>398900</v>
      </c>
    </row>
    <row r="20" spans="1:10" s="233" customFormat="1" x14ac:dyDescent="0.35">
      <c r="A20" s="233" t="s">
        <v>251</v>
      </c>
    </row>
  </sheetData>
  <mergeCells count="2">
    <mergeCell ref="A1:J1"/>
    <mergeCell ref="A20:XFD20"/>
  </mergeCells>
  <hyperlinks>
    <hyperlink ref="A20" location="TableOfContents!A1" display="Back to Table of Contents" xr:uid="{A25B69B3-6BBD-43DE-9EB6-058103849D84}"/>
  </hyperlinks>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J19"/>
  <sheetViews>
    <sheetView workbookViewId="0">
      <selection sqref="A1:J1"/>
    </sheetView>
  </sheetViews>
  <sheetFormatPr defaultColWidth="0" defaultRowHeight="15.5" zeroHeight="1" x14ac:dyDescent="0.35"/>
  <cols>
    <col min="1" max="1" width="30" style="18" bestFit="1" customWidth="1"/>
    <col min="2" max="9" width="10" style="18" customWidth="1"/>
    <col min="10" max="10" width="10.26953125" style="18" bestFit="1" customWidth="1"/>
    <col min="11" max="16384" width="9.1796875" style="18" hidden="1"/>
  </cols>
  <sheetData>
    <row r="1" spans="1:10" ht="30" customHeight="1" x14ac:dyDescent="0.35">
      <c r="A1" s="231" t="str">
        <f>n_t049h</f>
        <v>Table N.49 Average annualised committed supports (participants in SIL) by reported level of function as at 31 December 2022 ($)</v>
      </c>
      <c r="B1" s="231"/>
      <c r="C1" s="231"/>
      <c r="D1" s="231"/>
      <c r="E1" s="231"/>
      <c r="F1" s="231"/>
      <c r="G1" s="231"/>
      <c r="H1" s="231"/>
      <c r="I1" s="231"/>
      <c r="J1" s="231"/>
    </row>
    <row r="2" spans="1:10" ht="16" thickBot="1" x14ac:dyDescent="0.4">
      <c r="A2" s="104" t="s">
        <v>56</v>
      </c>
      <c r="B2" s="25" t="s">
        <v>42</v>
      </c>
      <c r="C2" s="25" t="s">
        <v>43</v>
      </c>
      <c r="D2" s="25" t="s">
        <v>44</v>
      </c>
      <c r="E2" s="25" t="s">
        <v>45</v>
      </c>
      <c r="F2" s="25" t="s">
        <v>46</v>
      </c>
      <c r="G2" s="25" t="s">
        <v>47</v>
      </c>
      <c r="H2" s="25" t="s">
        <v>48</v>
      </c>
      <c r="I2" s="25" t="s">
        <v>49</v>
      </c>
      <c r="J2" s="36" t="s">
        <v>50</v>
      </c>
    </row>
    <row r="3" spans="1:10" x14ac:dyDescent="0.35">
      <c r="A3" s="92">
        <v>1</v>
      </c>
      <c r="B3" s="93" t="s">
        <v>32</v>
      </c>
      <c r="C3" s="93" t="s">
        <v>32</v>
      </c>
      <c r="D3" s="93" t="s">
        <v>32</v>
      </c>
      <c r="E3" s="93" t="s">
        <v>32</v>
      </c>
      <c r="F3" s="93" t="s">
        <v>32</v>
      </c>
      <c r="G3" s="93" t="s">
        <v>32</v>
      </c>
      <c r="H3" s="93" t="s">
        <v>32</v>
      </c>
      <c r="I3" s="93" t="s">
        <v>32</v>
      </c>
      <c r="J3" s="94">
        <v>363800</v>
      </c>
    </row>
    <row r="4" spans="1:10" x14ac:dyDescent="0.35">
      <c r="A4" s="95">
        <v>2</v>
      </c>
      <c r="B4" s="93" t="s">
        <v>32</v>
      </c>
      <c r="C4" s="93" t="s">
        <v>32</v>
      </c>
      <c r="D4" s="93" t="s">
        <v>32</v>
      </c>
      <c r="E4" s="93" t="s">
        <v>32</v>
      </c>
      <c r="F4" s="93" t="s">
        <v>32</v>
      </c>
      <c r="G4" s="93" t="s">
        <v>32</v>
      </c>
      <c r="H4" s="93" t="s">
        <v>32</v>
      </c>
      <c r="I4" s="93" t="s">
        <v>32</v>
      </c>
      <c r="J4" s="94" t="s">
        <v>32</v>
      </c>
    </row>
    <row r="5" spans="1:10" x14ac:dyDescent="0.35">
      <c r="A5" s="95">
        <v>3</v>
      </c>
      <c r="B5" s="93">
        <v>335400</v>
      </c>
      <c r="C5" s="93">
        <v>352400</v>
      </c>
      <c r="D5" s="93">
        <v>370800</v>
      </c>
      <c r="E5" s="93" t="s">
        <v>32</v>
      </c>
      <c r="F5" s="93">
        <v>335400</v>
      </c>
      <c r="G5" s="93" t="s">
        <v>32</v>
      </c>
      <c r="H5" s="93" t="s">
        <v>32</v>
      </c>
      <c r="I5" s="93" t="s">
        <v>32</v>
      </c>
      <c r="J5" s="94">
        <v>352400</v>
      </c>
    </row>
    <row r="6" spans="1:10" x14ac:dyDescent="0.35">
      <c r="A6" s="95">
        <v>4</v>
      </c>
      <c r="B6" s="93">
        <v>390600</v>
      </c>
      <c r="C6" s="93" t="s">
        <v>32</v>
      </c>
      <c r="D6" s="93">
        <v>383600</v>
      </c>
      <c r="E6" s="93" t="s">
        <v>32</v>
      </c>
      <c r="F6" s="93" t="s">
        <v>32</v>
      </c>
      <c r="G6" s="93" t="s">
        <v>32</v>
      </c>
      <c r="H6" s="93" t="s">
        <v>32</v>
      </c>
      <c r="I6" s="93" t="s">
        <v>32</v>
      </c>
      <c r="J6" s="94">
        <v>385700</v>
      </c>
    </row>
    <row r="7" spans="1:10" x14ac:dyDescent="0.35">
      <c r="A7" s="95">
        <v>5</v>
      </c>
      <c r="B7" s="93">
        <v>322200</v>
      </c>
      <c r="C7" s="93">
        <v>366800</v>
      </c>
      <c r="D7" s="93">
        <v>362300</v>
      </c>
      <c r="E7" s="93" t="s">
        <v>32</v>
      </c>
      <c r="F7" s="93">
        <v>391800</v>
      </c>
      <c r="G7" s="93" t="s">
        <v>32</v>
      </c>
      <c r="H7" s="93" t="s">
        <v>32</v>
      </c>
      <c r="I7" s="93" t="s">
        <v>32</v>
      </c>
      <c r="J7" s="94">
        <v>352700</v>
      </c>
    </row>
    <row r="8" spans="1:10" x14ac:dyDescent="0.35">
      <c r="A8" s="95">
        <v>6</v>
      </c>
      <c r="B8" s="93">
        <v>324200</v>
      </c>
      <c r="C8" s="93">
        <v>369600</v>
      </c>
      <c r="D8" s="93">
        <v>336000</v>
      </c>
      <c r="E8" s="93">
        <v>293800</v>
      </c>
      <c r="F8" s="93">
        <v>282500</v>
      </c>
      <c r="G8" s="93">
        <v>350900</v>
      </c>
      <c r="H8" s="93" t="s">
        <v>32</v>
      </c>
      <c r="I8" s="93" t="s">
        <v>32</v>
      </c>
      <c r="J8" s="94">
        <v>327100</v>
      </c>
    </row>
    <row r="9" spans="1:10" x14ac:dyDescent="0.35">
      <c r="A9" s="95">
        <v>7</v>
      </c>
      <c r="B9" s="93">
        <v>361700</v>
      </c>
      <c r="C9" s="93">
        <v>395700</v>
      </c>
      <c r="D9" s="93">
        <v>368000</v>
      </c>
      <c r="E9" s="93" t="s">
        <v>32</v>
      </c>
      <c r="F9" s="93">
        <v>381500</v>
      </c>
      <c r="G9" s="93">
        <v>352000</v>
      </c>
      <c r="H9" s="93" t="s">
        <v>32</v>
      </c>
      <c r="I9" s="93" t="s">
        <v>32</v>
      </c>
      <c r="J9" s="94">
        <v>370800</v>
      </c>
    </row>
    <row r="10" spans="1:10" x14ac:dyDescent="0.35">
      <c r="A10" s="95">
        <v>8</v>
      </c>
      <c r="B10" s="93">
        <v>320500</v>
      </c>
      <c r="C10" s="93">
        <v>286900</v>
      </c>
      <c r="D10" s="93">
        <v>334000</v>
      </c>
      <c r="E10" s="93">
        <v>305100</v>
      </c>
      <c r="F10" s="93">
        <v>281400</v>
      </c>
      <c r="G10" s="93">
        <v>308400</v>
      </c>
      <c r="H10" s="93">
        <v>329200</v>
      </c>
      <c r="I10" s="93">
        <v>522700</v>
      </c>
      <c r="J10" s="94">
        <v>318500</v>
      </c>
    </row>
    <row r="11" spans="1:10" x14ac:dyDescent="0.35">
      <c r="A11" s="95">
        <v>9</v>
      </c>
      <c r="B11" s="93" t="s">
        <v>32</v>
      </c>
      <c r="C11" s="93" t="s">
        <v>32</v>
      </c>
      <c r="D11" s="93" t="s">
        <v>32</v>
      </c>
      <c r="E11" s="93" t="s">
        <v>32</v>
      </c>
      <c r="F11" s="93" t="s">
        <v>32</v>
      </c>
      <c r="G11" s="93" t="s">
        <v>32</v>
      </c>
      <c r="H11" s="93" t="s">
        <v>32</v>
      </c>
      <c r="I11" s="93" t="s">
        <v>32</v>
      </c>
      <c r="J11" s="94">
        <v>444900</v>
      </c>
    </row>
    <row r="12" spans="1:10" x14ac:dyDescent="0.35">
      <c r="A12" s="95">
        <v>10</v>
      </c>
      <c r="B12" s="93">
        <v>332100</v>
      </c>
      <c r="C12" s="93">
        <v>330800</v>
      </c>
      <c r="D12" s="93">
        <v>351800</v>
      </c>
      <c r="E12" s="93">
        <v>331000</v>
      </c>
      <c r="F12" s="93">
        <v>375700</v>
      </c>
      <c r="G12" s="93">
        <v>352800</v>
      </c>
      <c r="H12" s="93">
        <v>307600</v>
      </c>
      <c r="I12" s="93">
        <v>535700</v>
      </c>
      <c r="J12" s="94">
        <v>348100</v>
      </c>
    </row>
    <row r="13" spans="1:10" x14ac:dyDescent="0.35">
      <c r="A13" s="95">
        <v>11</v>
      </c>
      <c r="B13" s="93">
        <v>395900</v>
      </c>
      <c r="C13" s="93">
        <v>397800</v>
      </c>
      <c r="D13" s="93">
        <v>375700</v>
      </c>
      <c r="E13" s="93">
        <v>392400</v>
      </c>
      <c r="F13" s="93">
        <v>510800</v>
      </c>
      <c r="G13" s="93">
        <v>443800</v>
      </c>
      <c r="H13" s="93">
        <v>373400</v>
      </c>
      <c r="I13" s="93" t="s">
        <v>32</v>
      </c>
      <c r="J13" s="94">
        <v>400700</v>
      </c>
    </row>
    <row r="14" spans="1:10" x14ac:dyDescent="0.35">
      <c r="A14" s="95">
        <v>12</v>
      </c>
      <c r="B14" s="93">
        <v>393600</v>
      </c>
      <c r="C14" s="93">
        <v>395800</v>
      </c>
      <c r="D14" s="93">
        <v>405300</v>
      </c>
      <c r="E14" s="93">
        <v>393300</v>
      </c>
      <c r="F14" s="93">
        <v>395600</v>
      </c>
      <c r="G14" s="93">
        <v>422400</v>
      </c>
      <c r="H14" s="93">
        <v>406500</v>
      </c>
      <c r="I14" s="93">
        <v>636900</v>
      </c>
      <c r="J14" s="94">
        <v>400300</v>
      </c>
    </row>
    <row r="15" spans="1:10" x14ac:dyDescent="0.35">
      <c r="A15" s="95">
        <v>13</v>
      </c>
      <c r="B15" s="93">
        <v>467800</v>
      </c>
      <c r="C15" s="93">
        <v>516400</v>
      </c>
      <c r="D15" s="93">
        <v>522100</v>
      </c>
      <c r="E15" s="93">
        <v>417700</v>
      </c>
      <c r="F15" s="93">
        <v>564000</v>
      </c>
      <c r="G15" s="93">
        <v>581400</v>
      </c>
      <c r="H15" s="93">
        <v>448300</v>
      </c>
      <c r="I15" s="93">
        <v>625200</v>
      </c>
      <c r="J15" s="94">
        <v>495900</v>
      </c>
    </row>
    <row r="16" spans="1:10" x14ac:dyDescent="0.35">
      <c r="A16" s="95">
        <v>14</v>
      </c>
      <c r="B16" s="93">
        <v>474000</v>
      </c>
      <c r="C16" s="93">
        <v>454500</v>
      </c>
      <c r="D16" s="93">
        <v>492500</v>
      </c>
      <c r="E16" s="93">
        <v>471600</v>
      </c>
      <c r="F16" s="93">
        <v>453900</v>
      </c>
      <c r="G16" s="93">
        <v>545300</v>
      </c>
      <c r="H16" s="93">
        <v>458400</v>
      </c>
      <c r="I16" s="93">
        <v>583900</v>
      </c>
      <c r="J16" s="94">
        <v>476400</v>
      </c>
    </row>
    <row r="17" spans="1:10" ht="16" thickBot="1" x14ac:dyDescent="0.4">
      <c r="A17" s="96">
        <v>15</v>
      </c>
      <c r="B17" s="93" t="s">
        <v>32</v>
      </c>
      <c r="C17" s="93" t="s">
        <v>32</v>
      </c>
      <c r="D17" s="93" t="s">
        <v>32</v>
      </c>
      <c r="E17" s="93" t="s">
        <v>32</v>
      </c>
      <c r="F17" s="93" t="s">
        <v>32</v>
      </c>
      <c r="G17" s="93" t="s">
        <v>32</v>
      </c>
      <c r="H17" s="93" t="s">
        <v>32</v>
      </c>
      <c r="I17" s="93" t="s">
        <v>32</v>
      </c>
      <c r="J17" s="94">
        <v>692700</v>
      </c>
    </row>
    <row r="18" spans="1:10" x14ac:dyDescent="0.35">
      <c r="A18" s="89" t="s">
        <v>257</v>
      </c>
      <c r="B18" s="98">
        <v>390600</v>
      </c>
      <c r="C18" s="98">
        <v>400100</v>
      </c>
      <c r="D18" s="98">
        <v>401400</v>
      </c>
      <c r="E18" s="98">
        <v>388200</v>
      </c>
      <c r="F18" s="98">
        <v>392000</v>
      </c>
      <c r="G18" s="98">
        <v>419000</v>
      </c>
      <c r="H18" s="98">
        <v>393300</v>
      </c>
      <c r="I18" s="98">
        <v>579200</v>
      </c>
      <c r="J18" s="99">
        <v>398900</v>
      </c>
    </row>
    <row r="19" spans="1:10" s="233" customFormat="1" x14ac:dyDescent="0.35">
      <c r="A19" s="233" t="s">
        <v>251</v>
      </c>
    </row>
  </sheetData>
  <mergeCells count="2">
    <mergeCell ref="A1:J1"/>
    <mergeCell ref="A19:XFD19"/>
  </mergeCells>
  <hyperlinks>
    <hyperlink ref="A19" location="TableOfContents!A1" display="Back to Table of Contents" xr:uid="{9D5C0BF5-E64A-4C30-8B7C-89C303BEDF85}"/>
  </hyperlinks>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J19"/>
  <sheetViews>
    <sheetView workbookViewId="0">
      <selection sqref="A1:J1"/>
    </sheetView>
  </sheetViews>
  <sheetFormatPr defaultColWidth="0" defaultRowHeight="15.5" zeroHeight="1" x14ac:dyDescent="0.35"/>
  <cols>
    <col min="1" max="1" width="43" style="18" bestFit="1" customWidth="1"/>
    <col min="2" max="10" width="10" style="18" customWidth="1"/>
    <col min="11" max="16384" width="9.1796875" style="18" hidden="1"/>
  </cols>
  <sheetData>
    <row r="1" spans="1:10" x14ac:dyDescent="0.35">
      <c r="A1" s="231" t="str">
        <f>n_t050h</f>
        <v>Table N.50 Total annualised committed supports (participants in SIL) by support category as at 31 December 2022 ($m)</v>
      </c>
      <c r="B1" s="231"/>
      <c r="C1" s="231"/>
      <c r="D1" s="231"/>
      <c r="E1" s="231"/>
      <c r="F1" s="231"/>
      <c r="G1" s="231"/>
      <c r="H1" s="231"/>
      <c r="I1" s="231"/>
      <c r="J1" s="231"/>
    </row>
    <row r="2" spans="1:10" x14ac:dyDescent="0.35">
      <c r="A2" s="126" t="s">
        <v>57</v>
      </c>
      <c r="B2" s="127" t="s">
        <v>42</v>
      </c>
      <c r="C2" s="127" t="s">
        <v>43</v>
      </c>
      <c r="D2" s="127" t="s">
        <v>44</v>
      </c>
      <c r="E2" s="127" t="s">
        <v>45</v>
      </c>
      <c r="F2" s="127" t="s">
        <v>46</v>
      </c>
      <c r="G2" s="127" t="s">
        <v>47</v>
      </c>
      <c r="H2" s="127" t="s">
        <v>48</v>
      </c>
      <c r="I2" s="127" t="s">
        <v>49</v>
      </c>
      <c r="J2" s="128" t="s">
        <v>50</v>
      </c>
    </row>
    <row r="3" spans="1:10" x14ac:dyDescent="0.35">
      <c r="A3" s="76" t="s">
        <v>10</v>
      </c>
      <c r="B3" s="80">
        <v>2915270571.3235765</v>
      </c>
      <c r="C3" s="80">
        <v>1670161051.7672079</v>
      </c>
      <c r="D3" s="80">
        <v>1702619297.5556099</v>
      </c>
      <c r="E3" s="80">
        <v>711772511.93018651</v>
      </c>
      <c r="F3" s="80">
        <v>794575384.19492853</v>
      </c>
      <c r="G3" s="80">
        <v>290363640.40653509</v>
      </c>
      <c r="H3" s="80">
        <v>163199900.19295764</v>
      </c>
      <c r="I3" s="80">
        <v>225090681.31716061</v>
      </c>
      <c r="J3" s="81">
        <v>8473053038.6881618</v>
      </c>
    </row>
    <row r="4" spans="1:10" x14ac:dyDescent="0.35">
      <c r="A4" s="79" t="s">
        <v>11</v>
      </c>
      <c r="B4" s="77">
        <v>30462213.444152419</v>
      </c>
      <c r="C4" s="77">
        <v>20522970.84432102</v>
      </c>
      <c r="D4" s="77">
        <v>20458389.898716729</v>
      </c>
      <c r="E4" s="77">
        <v>10312062.494481791</v>
      </c>
      <c r="F4" s="77">
        <v>10398857.975012371</v>
      </c>
      <c r="G4" s="77">
        <v>2701296.7684396091</v>
      </c>
      <c r="H4" s="77">
        <v>1850865.0453100849</v>
      </c>
      <c r="I4" s="77">
        <v>1537727.2110739867</v>
      </c>
      <c r="J4" s="78">
        <v>98244383.68150802</v>
      </c>
    </row>
    <row r="5" spans="1:10" x14ac:dyDescent="0.35">
      <c r="A5" s="79" t="s">
        <v>12</v>
      </c>
      <c r="B5" s="77">
        <v>626711591.79199326</v>
      </c>
      <c r="C5" s="77">
        <v>479485113.93738699</v>
      </c>
      <c r="D5" s="77">
        <v>409890225.20127237</v>
      </c>
      <c r="E5" s="77">
        <v>150504332.32398841</v>
      </c>
      <c r="F5" s="77">
        <v>154073973.73769814</v>
      </c>
      <c r="G5" s="77">
        <v>82202427.698727787</v>
      </c>
      <c r="H5" s="77">
        <v>31256138.764375284</v>
      </c>
      <c r="I5" s="77">
        <v>42669666.661300421</v>
      </c>
      <c r="J5" s="78">
        <v>1976793470.1167428</v>
      </c>
    </row>
    <row r="6" spans="1:10" x14ac:dyDescent="0.35">
      <c r="A6" s="85" t="s">
        <v>13</v>
      </c>
      <c r="B6" s="86">
        <v>25350155.289535351</v>
      </c>
      <c r="C6" s="86">
        <v>18024246.305417832</v>
      </c>
      <c r="D6" s="86">
        <v>14017112.285297966</v>
      </c>
      <c r="E6" s="86">
        <v>6108776.5491706515</v>
      </c>
      <c r="F6" s="86">
        <v>6538512.6791717354</v>
      </c>
      <c r="G6" s="86">
        <v>2554810.4995599408</v>
      </c>
      <c r="H6" s="86">
        <v>1293409.1045767916</v>
      </c>
      <c r="I6" s="86">
        <v>1125783.0781181129</v>
      </c>
      <c r="J6" s="87">
        <v>75012805.790848389</v>
      </c>
    </row>
    <row r="7" spans="1:10" x14ac:dyDescent="0.35">
      <c r="A7" s="76" t="s">
        <v>14</v>
      </c>
      <c r="B7" s="80">
        <v>8255136.0035690349</v>
      </c>
      <c r="C7" s="80">
        <v>7686705.0534529453</v>
      </c>
      <c r="D7" s="80">
        <v>5593996.6146563739</v>
      </c>
      <c r="E7" s="80">
        <v>1516866.4548667658</v>
      </c>
      <c r="F7" s="80">
        <v>3719463.9853563728</v>
      </c>
      <c r="G7" s="80">
        <v>1029270.5374074238</v>
      </c>
      <c r="H7" s="80">
        <v>618559.01457437105</v>
      </c>
      <c r="I7" s="80">
        <v>690967.24560817436</v>
      </c>
      <c r="J7" s="81">
        <v>29110964.909491464</v>
      </c>
    </row>
    <row r="8" spans="1:10" x14ac:dyDescent="0.35">
      <c r="A8" s="79" t="s">
        <v>15</v>
      </c>
      <c r="B8" s="77">
        <v>106266870.57305531</v>
      </c>
      <c r="C8" s="77">
        <v>90542896.837281346</v>
      </c>
      <c r="D8" s="77">
        <v>65209527.334839873</v>
      </c>
      <c r="E8" s="77">
        <v>35036622.212075293</v>
      </c>
      <c r="F8" s="77">
        <v>33362338.587174449</v>
      </c>
      <c r="G8" s="77">
        <v>10869084.695606412</v>
      </c>
      <c r="H8" s="77">
        <v>6681215.0872167591</v>
      </c>
      <c r="I8" s="77">
        <v>7124067.7104804339</v>
      </c>
      <c r="J8" s="78">
        <v>355092623.03772992</v>
      </c>
    </row>
    <row r="9" spans="1:10" x14ac:dyDescent="0.35">
      <c r="A9" s="79" t="s">
        <v>16</v>
      </c>
      <c r="B9" s="77">
        <v>2788371.0639868509</v>
      </c>
      <c r="C9" s="77">
        <v>1031826.2209980779</v>
      </c>
      <c r="D9" s="77">
        <v>1327974.5289876091</v>
      </c>
      <c r="E9" s="77">
        <v>954178.84086595476</v>
      </c>
      <c r="F9" s="77">
        <v>674521.52379403671</v>
      </c>
      <c r="G9" s="77">
        <v>338537.21389195696</v>
      </c>
      <c r="H9" s="77">
        <v>95819.071512805298</v>
      </c>
      <c r="I9" s="77">
        <v>405604.71945714188</v>
      </c>
      <c r="J9" s="78">
        <v>7616833.1834944328</v>
      </c>
    </row>
    <row r="10" spans="1:10" x14ac:dyDescent="0.35">
      <c r="A10" s="79" t="s">
        <v>17</v>
      </c>
      <c r="B10" s="77">
        <v>4269552.1955738589</v>
      </c>
      <c r="C10" s="77">
        <v>1335273.3177011418</v>
      </c>
      <c r="D10" s="77">
        <v>1006248.0991699731</v>
      </c>
      <c r="E10" s="77">
        <v>651652.09930072876</v>
      </c>
      <c r="F10" s="77">
        <v>667579.73103926505</v>
      </c>
      <c r="G10" s="77">
        <v>244966.75685102411</v>
      </c>
      <c r="H10" s="77">
        <v>315639.5817729535</v>
      </c>
      <c r="I10" s="77">
        <v>68377.192664702554</v>
      </c>
      <c r="J10" s="78">
        <v>8559288.9740736485</v>
      </c>
    </row>
    <row r="11" spans="1:10" x14ac:dyDescent="0.35">
      <c r="A11" s="79" t="s">
        <v>18</v>
      </c>
      <c r="B11" s="83">
        <v>8166.6594659972798</v>
      </c>
      <c r="C11" s="83">
        <v>10982.808032786885</v>
      </c>
      <c r="D11" s="84">
        <v>4226.7288470206995</v>
      </c>
      <c r="E11" s="77" t="s">
        <v>32</v>
      </c>
      <c r="F11" s="84">
        <v>3683.4264959016391</v>
      </c>
      <c r="G11" s="77" t="s">
        <v>32</v>
      </c>
      <c r="H11" s="77" t="s">
        <v>32</v>
      </c>
      <c r="I11" s="77" t="s">
        <v>32</v>
      </c>
      <c r="J11" s="129">
        <v>27059.622841706503</v>
      </c>
    </row>
    <row r="12" spans="1:10" x14ac:dyDescent="0.35">
      <c r="A12" s="79" t="s">
        <v>19</v>
      </c>
      <c r="B12" s="77" t="s">
        <v>32</v>
      </c>
      <c r="C12" s="84">
        <v>27229.038217213118</v>
      </c>
      <c r="D12" s="77" t="s">
        <v>32</v>
      </c>
      <c r="E12" s="77" t="s">
        <v>32</v>
      </c>
      <c r="F12" s="77">
        <v>39297.307377049176</v>
      </c>
      <c r="G12" s="77" t="s">
        <v>32</v>
      </c>
      <c r="H12" s="77" t="s">
        <v>32</v>
      </c>
      <c r="I12" s="77" t="s">
        <v>32</v>
      </c>
      <c r="J12" s="106">
        <v>66526.345594262297</v>
      </c>
    </row>
    <row r="13" spans="1:10" x14ac:dyDescent="0.35">
      <c r="A13" s="79" t="s">
        <v>20</v>
      </c>
      <c r="B13" s="77">
        <v>97711265.973783702</v>
      </c>
      <c r="C13" s="77">
        <v>58693934.686856426</v>
      </c>
      <c r="D13" s="77">
        <v>41482045.169613525</v>
      </c>
      <c r="E13" s="77">
        <v>25550027.149013951</v>
      </c>
      <c r="F13" s="77">
        <v>33137695.136273637</v>
      </c>
      <c r="G13" s="77">
        <v>9585379.1292568184</v>
      </c>
      <c r="H13" s="77">
        <v>4129151.250756294</v>
      </c>
      <c r="I13" s="77">
        <v>6015788.3540385235</v>
      </c>
      <c r="J13" s="78">
        <v>276305286.84959286</v>
      </c>
    </row>
    <row r="14" spans="1:10" x14ac:dyDescent="0.35">
      <c r="A14" s="79" t="s">
        <v>21</v>
      </c>
      <c r="B14" s="77">
        <v>2543903.2877108809</v>
      </c>
      <c r="C14" s="77">
        <v>1099029.6875712017</v>
      </c>
      <c r="D14" s="77">
        <v>590042.3582100753</v>
      </c>
      <c r="E14" s="77">
        <v>466380.67963525519</v>
      </c>
      <c r="F14" s="77">
        <v>653605.35209452535</v>
      </c>
      <c r="G14" s="77">
        <v>632659.24541471386</v>
      </c>
      <c r="H14" s="77">
        <v>233250.67339847778</v>
      </c>
      <c r="I14" s="77">
        <v>772193.51566971838</v>
      </c>
      <c r="J14" s="78">
        <v>6991064.7997048488</v>
      </c>
    </row>
    <row r="15" spans="1:10" x14ac:dyDescent="0.35">
      <c r="A15" s="85" t="s">
        <v>22</v>
      </c>
      <c r="B15" s="86">
        <v>53053039.295547672</v>
      </c>
      <c r="C15" s="86">
        <v>40078916.587868363</v>
      </c>
      <c r="D15" s="86">
        <v>35774629.197948292</v>
      </c>
      <c r="E15" s="86">
        <v>13260812.197734224</v>
      </c>
      <c r="F15" s="86">
        <v>16405577.144606287</v>
      </c>
      <c r="G15" s="86">
        <v>5260880.996660525</v>
      </c>
      <c r="H15" s="86">
        <v>2672356.444730659</v>
      </c>
      <c r="I15" s="86">
        <v>4900463.4253070811</v>
      </c>
      <c r="J15" s="87">
        <v>171406675.29040313</v>
      </c>
    </row>
    <row r="16" spans="1:10" x14ac:dyDescent="0.35">
      <c r="A16" s="79" t="s">
        <v>23</v>
      </c>
      <c r="B16" s="77">
        <v>48579513.410000004</v>
      </c>
      <c r="C16" s="77">
        <v>34346219.509999946</v>
      </c>
      <c r="D16" s="77">
        <v>32246274.819999948</v>
      </c>
      <c r="E16" s="77">
        <v>23466473.09</v>
      </c>
      <c r="F16" s="77">
        <v>15912905.630000016</v>
      </c>
      <c r="G16" s="77">
        <v>3528878.3415573779</v>
      </c>
      <c r="H16" s="77">
        <v>2759119.5900000008</v>
      </c>
      <c r="I16" s="77">
        <v>3172610.919999999</v>
      </c>
      <c r="J16" s="78">
        <v>164011995.31155729</v>
      </c>
    </row>
    <row r="17" spans="1:10" ht="16" thickBot="1" x14ac:dyDescent="0.4">
      <c r="A17" s="88" t="s">
        <v>24</v>
      </c>
      <c r="B17" s="77">
        <v>84062362.767313749</v>
      </c>
      <c r="C17" s="77">
        <v>67727975.12195912</v>
      </c>
      <c r="D17" s="77">
        <v>43936030.891805641</v>
      </c>
      <c r="E17" s="77">
        <v>17240143.538090218</v>
      </c>
      <c r="F17" s="77">
        <v>24028690.54024544</v>
      </c>
      <c r="G17" s="77">
        <v>5648150.5208467944</v>
      </c>
      <c r="H17" s="77">
        <v>3556344.094480298</v>
      </c>
      <c r="I17" s="77">
        <v>2998403.7611945369</v>
      </c>
      <c r="J17" s="78">
        <v>249198101.23593581</v>
      </c>
    </row>
    <row r="18" spans="1:10" x14ac:dyDescent="0.35">
      <c r="A18" s="89" t="s">
        <v>257</v>
      </c>
      <c r="B18" s="90">
        <v>4005332713.0792637</v>
      </c>
      <c r="C18" s="90">
        <v>2490774371.7242723</v>
      </c>
      <c r="D18" s="90">
        <v>2374156020.6849756</v>
      </c>
      <c r="E18" s="90">
        <v>996840839.55940986</v>
      </c>
      <c r="F18" s="90">
        <v>1094192086.9512677</v>
      </c>
      <c r="G18" s="90">
        <v>415254997.63083744</v>
      </c>
      <c r="H18" s="90">
        <v>218661767.91566244</v>
      </c>
      <c r="I18" s="90">
        <v>296572335.11207342</v>
      </c>
      <c r="J18" s="91">
        <v>11891785132.657759</v>
      </c>
    </row>
    <row r="19" spans="1:10" s="233" customFormat="1" x14ac:dyDescent="0.35">
      <c r="A19" s="233" t="s">
        <v>251</v>
      </c>
    </row>
  </sheetData>
  <mergeCells count="2">
    <mergeCell ref="A1:J1"/>
    <mergeCell ref="A19:XFD19"/>
  </mergeCells>
  <hyperlinks>
    <hyperlink ref="A19" location="TableOfContents!A1" display="Back to Table of Contents" xr:uid="{A0A19A74-E699-44A8-9FCC-2EE23BF6AE7D}"/>
  </hyperlinks>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J8"/>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n_t051h</f>
        <v>Table N.51 Total annualised committed supports (participants not in SIL) by gender as at 31 December 2022 ($m)</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77">
        <v>5261599853.320756</v>
      </c>
      <c r="C3" s="77">
        <v>4623088322.8073969</v>
      </c>
      <c r="D3" s="77">
        <v>3814712294.036334</v>
      </c>
      <c r="E3" s="77">
        <v>1640192741.9508133</v>
      </c>
      <c r="F3" s="77">
        <v>1381592241.4670613</v>
      </c>
      <c r="G3" s="77">
        <v>378090506.13780171</v>
      </c>
      <c r="H3" s="77">
        <v>241291006.46105313</v>
      </c>
      <c r="I3" s="77">
        <v>216676973.99401426</v>
      </c>
      <c r="J3" s="78">
        <v>17559877767.543846</v>
      </c>
    </row>
    <row r="4" spans="1:10" x14ac:dyDescent="0.35">
      <c r="A4" s="101" t="s">
        <v>355</v>
      </c>
      <c r="B4" s="77">
        <v>3598996980.3043394</v>
      </c>
      <c r="C4" s="77">
        <v>3418279513.2313762</v>
      </c>
      <c r="D4" s="77">
        <v>2846854676.9665856</v>
      </c>
      <c r="E4" s="77">
        <v>1155847799.2429142</v>
      </c>
      <c r="F4" s="77">
        <v>970981675.20244443</v>
      </c>
      <c r="G4" s="77">
        <v>281426002.13002241</v>
      </c>
      <c r="H4" s="77">
        <v>197504577.28925779</v>
      </c>
      <c r="I4" s="77">
        <v>121970095.95621747</v>
      </c>
      <c r="J4" s="78">
        <v>12594301123.675987</v>
      </c>
    </row>
    <row r="5" spans="1:10" ht="16" thickBot="1" x14ac:dyDescent="0.4">
      <c r="A5" s="103" t="s">
        <v>356</v>
      </c>
      <c r="B5" s="77">
        <v>82592070.750962034</v>
      </c>
      <c r="C5" s="77">
        <v>88710399.884226412</v>
      </c>
      <c r="D5" s="77">
        <v>56812822.27092509</v>
      </c>
      <c r="E5" s="77">
        <v>24763535.938050225</v>
      </c>
      <c r="F5" s="77">
        <v>43787091.727155752</v>
      </c>
      <c r="G5" s="77">
        <v>12699094.377521362</v>
      </c>
      <c r="H5" s="77">
        <v>4437037.6566895805</v>
      </c>
      <c r="I5" s="77">
        <v>1214050.2185678801</v>
      </c>
      <c r="J5" s="78">
        <v>315067689.4399842</v>
      </c>
    </row>
    <row r="6" spans="1:10" x14ac:dyDescent="0.35">
      <c r="A6" s="89" t="s">
        <v>257</v>
      </c>
      <c r="B6" s="90">
        <v>8943188904.3760567</v>
      </c>
      <c r="C6" s="90">
        <v>8130078235.9229994</v>
      </c>
      <c r="D6" s="90">
        <v>6718379793.2738457</v>
      </c>
      <c r="E6" s="90">
        <v>2820804077.1317778</v>
      </c>
      <c r="F6" s="90">
        <v>2396361008.3966613</v>
      </c>
      <c r="G6" s="90">
        <v>672215602.64534557</v>
      </c>
      <c r="H6" s="90">
        <v>443232621.40700048</v>
      </c>
      <c r="I6" s="90">
        <v>339861120.16879964</v>
      </c>
      <c r="J6" s="91">
        <v>30469246580.659817</v>
      </c>
    </row>
    <row r="7" spans="1:10" ht="42" customHeight="1" x14ac:dyDescent="0.35">
      <c r="A7" s="231" t="str">
        <f>IFERROR(INDEX(Footnotes!$D:$D,MATCH(Footnotes!$B$30,Footnotes!$B:$B,0)),"")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6746D388-B03C-47AC-94E4-8CC18E40220B}"/>
  </hyperlinks>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8"/>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n_t052h</f>
        <v>Table N.52 Average annualised committed supports (participants not in SIL) by gender as at 31 December 2022 ($)</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93">
        <v>51600</v>
      </c>
      <c r="C3" s="93">
        <v>52200</v>
      </c>
      <c r="D3" s="93">
        <v>54200</v>
      </c>
      <c r="E3" s="93">
        <v>57000</v>
      </c>
      <c r="F3" s="93">
        <v>47200</v>
      </c>
      <c r="G3" s="93">
        <v>53400</v>
      </c>
      <c r="H3" s="93">
        <v>43700</v>
      </c>
      <c r="I3" s="93">
        <v>67800</v>
      </c>
      <c r="J3" s="94">
        <v>52500</v>
      </c>
    </row>
    <row r="4" spans="1:10" x14ac:dyDescent="0.35">
      <c r="A4" s="101" t="s">
        <v>355</v>
      </c>
      <c r="B4" s="93">
        <v>61900</v>
      </c>
      <c r="C4" s="93">
        <v>60700</v>
      </c>
      <c r="D4" s="93">
        <v>65500</v>
      </c>
      <c r="E4" s="93">
        <v>65700</v>
      </c>
      <c r="F4" s="93">
        <v>57700</v>
      </c>
      <c r="G4" s="93">
        <v>63000</v>
      </c>
      <c r="H4" s="93">
        <v>54900</v>
      </c>
      <c r="I4" s="93">
        <v>74600</v>
      </c>
      <c r="J4" s="94">
        <v>62300</v>
      </c>
    </row>
    <row r="5" spans="1:10" ht="16" thickBot="1" x14ac:dyDescent="0.4">
      <c r="A5" s="103" t="s">
        <v>356</v>
      </c>
      <c r="B5" s="93">
        <v>43500</v>
      </c>
      <c r="C5" s="93">
        <v>42200</v>
      </c>
      <c r="D5" s="93">
        <v>50700</v>
      </c>
      <c r="E5" s="93">
        <v>53400</v>
      </c>
      <c r="F5" s="93">
        <v>60400</v>
      </c>
      <c r="G5" s="93">
        <v>45000</v>
      </c>
      <c r="H5" s="93">
        <v>36400</v>
      </c>
      <c r="I5" s="93">
        <v>40500</v>
      </c>
      <c r="J5" s="94">
        <v>46700</v>
      </c>
    </row>
    <row r="6" spans="1:10" x14ac:dyDescent="0.35">
      <c r="A6" s="89" t="s">
        <v>257</v>
      </c>
      <c r="B6" s="98">
        <v>55200</v>
      </c>
      <c r="C6" s="98">
        <v>55300</v>
      </c>
      <c r="D6" s="98">
        <v>58400</v>
      </c>
      <c r="E6" s="98">
        <v>60200</v>
      </c>
      <c r="F6" s="98">
        <v>51200</v>
      </c>
      <c r="G6" s="98">
        <v>56800</v>
      </c>
      <c r="H6" s="98">
        <v>48000</v>
      </c>
      <c r="I6" s="98">
        <v>69900</v>
      </c>
      <c r="J6" s="99">
        <v>56100</v>
      </c>
    </row>
    <row r="7" spans="1:10" ht="42" customHeight="1" x14ac:dyDescent="0.35">
      <c r="A7" s="231" t="str">
        <f>IFERROR(INDEX(Footnotes!$D:$D,MATCH(Footnotes!$B$30,Footnotes!$B:$B,0)),"")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6DF40B41-DBA8-41D9-BD7A-959EE592C1BD}"/>
  </hyperlinks>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n_t053h</f>
        <v>Table N.53 Total annualised committed supports (participants not in SIL) by age group as at 31 December 2022 ($m)</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77">
        <v>680026277.49086261</v>
      </c>
      <c r="C3" s="77">
        <v>677597323.53728163</v>
      </c>
      <c r="D3" s="77">
        <v>488263490.20357317</v>
      </c>
      <c r="E3" s="77">
        <v>194102519.61858001</v>
      </c>
      <c r="F3" s="77">
        <v>179887405.8307476</v>
      </c>
      <c r="G3" s="77">
        <v>40549430.467104241</v>
      </c>
      <c r="H3" s="77">
        <v>30418732.450280111</v>
      </c>
      <c r="I3" s="77">
        <v>27458796.005696412</v>
      </c>
      <c r="J3" s="78">
        <v>2318365164.4108806</v>
      </c>
    </row>
    <row r="4" spans="1:10" x14ac:dyDescent="0.35">
      <c r="A4" s="101" t="s">
        <v>346</v>
      </c>
      <c r="B4" s="77">
        <v>1034823774.8361683</v>
      </c>
      <c r="C4" s="77">
        <v>1099702866.7697461</v>
      </c>
      <c r="D4" s="77">
        <v>790184819.22558784</v>
      </c>
      <c r="E4" s="77">
        <v>347212948.58472753</v>
      </c>
      <c r="F4" s="77">
        <v>339301464.86188895</v>
      </c>
      <c r="G4" s="77">
        <v>89210061.498952031</v>
      </c>
      <c r="H4" s="77">
        <v>56524901.577466033</v>
      </c>
      <c r="I4" s="77">
        <v>42090015.417250037</v>
      </c>
      <c r="J4" s="78">
        <v>3799654208.5505733</v>
      </c>
    </row>
    <row r="5" spans="1:10" x14ac:dyDescent="0.35">
      <c r="A5" s="101" t="s">
        <v>347</v>
      </c>
      <c r="B5" s="77">
        <v>621960675.03568196</v>
      </c>
      <c r="C5" s="77">
        <v>561564588.91156995</v>
      </c>
      <c r="D5" s="77">
        <v>465961951.89647055</v>
      </c>
      <c r="E5" s="77">
        <v>206024160.44845301</v>
      </c>
      <c r="F5" s="77">
        <v>183983405.05725294</v>
      </c>
      <c r="G5" s="77">
        <v>53389180.985318549</v>
      </c>
      <c r="H5" s="77">
        <v>27859570.822862826</v>
      </c>
      <c r="I5" s="77">
        <v>24861963.474471122</v>
      </c>
      <c r="J5" s="78">
        <v>2146148784.7126117</v>
      </c>
    </row>
    <row r="6" spans="1:10" x14ac:dyDescent="0.35">
      <c r="A6" s="101" t="s">
        <v>348</v>
      </c>
      <c r="B6" s="77">
        <v>974908663.13321507</v>
      </c>
      <c r="C6" s="77">
        <v>870539009.78372037</v>
      </c>
      <c r="D6" s="77">
        <v>672849043.39649343</v>
      </c>
      <c r="E6" s="77">
        <v>315096256.35747176</v>
      </c>
      <c r="F6" s="77">
        <v>252221268.81166497</v>
      </c>
      <c r="G6" s="77">
        <v>80745940.902609393</v>
      </c>
      <c r="H6" s="77">
        <v>48578592.738963068</v>
      </c>
      <c r="I6" s="77">
        <v>36928770.153342582</v>
      </c>
      <c r="J6" s="78">
        <v>3252665115.972692</v>
      </c>
    </row>
    <row r="7" spans="1:10" x14ac:dyDescent="0.35">
      <c r="A7" s="101" t="s">
        <v>349</v>
      </c>
      <c r="B7" s="77">
        <v>1119785155.7699518</v>
      </c>
      <c r="C7" s="77">
        <v>994101136.53543127</v>
      </c>
      <c r="D7" s="77">
        <v>832819211.49633276</v>
      </c>
      <c r="E7" s="77">
        <v>406063912.06575489</v>
      </c>
      <c r="F7" s="77">
        <v>263587944.34436205</v>
      </c>
      <c r="G7" s="77">
        <v>83138625.238491222</v>
      </c>
      <c r="H7" s="77">
        <v>49740422.092601664</v>
      </c>
      <c r="I7" s="77">
        <v>33942169.649722725</v>
      </c>
      <c r="J7" s="78">
        <v>3784097555.1993837</v>
      </c>
    </row>
    <row r="8" spans="1:10" x14ac:dyDescent="0.35">
      <c r="A8" s="101" t="s">
        <v>350</v>
      </c>
      <c r="B8" s="77">
        <v>982214992.77132642</v>
      </c>
      <c r="C8" s="77">
        <v>915605851.10608375</v>
      </c>
      <c r="D8" s="77">
        <v>807946924.95221269</v>
      </c>
      <c r="E8" s="77">
        <v>337338788.02880615</v>
      </c>
      <c r="F8" s="77">
        <v>256304646.33379596</v>
      </c>
      <c r="G8" s="77">
        <v>76627643.767179042</v>
      </c>
      <c r="H8" s="77">
        <v>61034526.361605495</v>
      </c>
      <c r="I8" s="77">
        <v>43770890.281689033</v>
      </c>
      <c r="J8" s="78">
        <v>3481132154.8668675</v>
      </c>
    </row>
    <row r="9" spans="1:10" x14ac:dyDescent="0.35">
      <c r="A9" s="101" t="s">
        <v>351</v>
      </c>
      <c r="B9" s="77">
        <v>1175551943.2828407</v>
      </c>
      <c r="C9" s="77">
        <v>1082581170.8825366</v>
      </c>
      <c r="D9" s="77">
        <v>971620905.07877314</v>
      </c>
      <c r="E9" s="77">
        <v>352751413.245368</v>
      </c>
      <c r="F9" s="77">
        <v>308398749.80885333</v>
      </c>
      <c r="G9" s="77">
        <v>93271882.558156252</v>
      </c>
      <c r="H9" s="77">
        <v>53693558.435719401</v>
      </c>
      <c r="I9" s="77">
        <v>55146704.640537374</v>
      </c>
      <c r="J9" s="78">
        <v>4093087087.6671619</v>
      </c>
    </row>
    <row r="10" spans="1:10" x14ac:dyDescent="0.35">
      <c r="A10" s="101" t="s">
        <v>352</v>
      </c>
      <c r="B10" s="77">
        <v>1614162481.5723915</v>
      </c>
      <c r="C10" s="77">
        <v>1389590709.1973453</v>
      </c>
      <c r="D10" s="77">
        <v>1215858299.9066622</v>
      </c>
      <c r="E10" s="77">
        <v>480318829.36248249</v>
      </c>
      <c r="F10" s="77">
        <v>431681595.69838947</v>
      </c>
      <c r="G10" s="77">
        <v>113858342.70154701</v>
      </c>
      <c r="H10" s="77">
        <v>70832752.437689483</v>
      </c>
      <c r="I10" s="77">
        <v>59967231.753748879</v>
      </c>
      <c r="J10" s="78">
        <v>5377843123.923542</v>
      </c>
    </row>
    <row r="11" spans="1:10" ht="16" thickBot="1" x14ac:dyDescent="0.4">
      <c r="A11" s="103" t="s">
        <v>353</v>
      </c>
      <c r="B11" s="77">
        <v>739754940.48361838</v>
      </c>
      <c r="C11" s="77">
        <v>538795579.19928432</v>
      </c>
      <c r="D11" s="77">
        <v>472875147.11773908</v>
      </c>
      <c r="E11" s="77">
        <v>181895249.42013362</v>
      </c>
      <c r="F11" s="77">
        <v>180994527.64970627</v>
      </c>
      <c r="G11" s="77">
        <v>41424494.525987811</v>
      </c>
      <c r="H11" s="77">
        <v>44549564.489812434</v>
      </c>
      <c r="I11" s="77">
        <v>15694578.792341447</v>
      </c>
      <c r="J11" s="78">
        <v>2216253385.356113</v>
      </c>
    </row>
    <row r="12" spans="1:10" x14ac:dyDescent="0.35">
      <c r="A12" s="89" t="s">
        <v>257</v>
      </c>
      <c r="B12" s="90">
        <v>8943188904.3760567</v>
      </c>
      <c r="C12" s="90">
        <v>8130078235.9229994</v>
      </c>
      <c r="D12" s="90">
        <v>6718379793.2738447</v>
      </c>
      <c r="E12" s="90">
        <v>2820804077.1317773</v>
      </c>
      <c r="F12" s="90">
        <v>2396361008.3966618</v>
      </c>
      <c r="G12" s="90">
        <v>672215602.64534569</v>
      </c>
      <c r="H12" s="90">
        <v>443232621.40700054</v>
      </c>
      <c r="I12" s="90">
        <v>339861120.16879964</v>
      </c>
      <c r="J12" s="91">
        <v>30469246580.659828</v>
      </c>
    </row>
    <row r="13" spans="1:10" s="233" customFormat="1" x14ac:dyDescent="0.35">
      <c r="A13" s="233" t="s">
        <v>251</v>
      </c>
    </row>
  </sheetData>
  <mergeCells count="2">
    <mergeCell ref="A1:J1"/>
    <mergeCell ref="A13:XFD13"/>
  </mergeCells>
  <hyperlinks>
    <hyperlink ref="A13" location="TableOfContents!A1" display="Back to Table of Contents" xr:uid="{45A8DEE7-A0D1-424E-A3AE-C6AA698ADBD2}"/>
  </hyperlinks>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n_t054h</f>
        <v>Table N.54 Average annualised committed supports (participants not in SIL) by age group as at 31 December 2022 ($)</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93">
        <v>23900</v>
      </c>
      <c r="C3" s="93">
        <v>25300</v>
      </c>
      <c r="D3" s="93">
        <v>24200</v>
      </c>
      <c r="E3" s="93">
        <v>32500</v>
      </c>
      <c r="F3" s="93">
        <v>25700</v>
      </c>
      <c r="G3" s="93">
        <v>23700</v>
      </c>
      <c r="H3" s="93">
        <v>24200</v>
      </c>
      <c r="I3" s="93">
        <v>28000</v>
      </c>
      <c r="J3" s="94">
        <v>25100</v>
      </c>
    </row>
    <row r="4" spans="1:10" x14ac:dyDescent="0.35">
      <c r="A4" s="101" t="s">
        <v>346</v>
      </c>
      <c r="B4" s="93">
        <v>23700</v>
      </c>
      <c r="C4" s="93">
        <v>27400</v>
      </c>
      <c r="D4" s="93">
        <v>24200</v>
      </c>
      <c r="E4" s="93">
        <v>28200</v>
      </c>
      <c r="F4" s="93">
        <v>24100</v>
      </c>
      <c r="G4" s="93">
        <v>30500</v>
      </c>
      <c r="H4" s="93">
        <v>22100</v>
      </c>
      <c r="I4" s="93">
        <v>31100</v>
      </c>
      <c r="J4" s="94">
        <v>25400</v>
      </c>
    </row>
    <row r="5" spans="1:10" x14ac:dyDescent="0.35">
      <c r="A5" s="101" t="s">
        <v>347</v>
      </c>
      <c r="B5" s="93">
        <v>45400</v>
      </c>
      <c r="C5" s="93">
        <v>48300</v>
      </c>
      <c r="D5" s="93">
        <v>44500</v>
      </c>
      <c r="E5" s="93">
        <v>43900</v>
      </c>
      <c r="F5" s="93">
        <v>36700</v>
      </c>
      <c r="G5" s="93">
        <v>47500</v>
      </c>
      <c r="H5" s="93">
        <v>33300</v>
      </c>
      <c r="I5" s="93">
        <v>63300</v>
      </c>
      <c r="J5" s="94">
        <v>44900</v>
      </c>
    </row>
    <row r="6" spans="1:10" x14ac:dyDescent="0.35">
      <c r="A6" s="101" t="s">
        <v>348</v>
      </c>
      <c r="B6" s="93">
        <v>69300</v>
      </c>
      <c r="C6" s="93">
        <v>80800</v>
      </c>
      <c r="D6" s="93">
        <v>76500</v>
      </c>
      <c r="E6" s="93">
        <v>69300</v>
      </c>
      <c r="F6" s="93">
        <v>64000</v>
      </c>
      <c r="G6" s="93">
        <v>64100</v>
      </c>
      <c r="H6" s="93">
        <v>54600</v>
      </c>
      <c r="I6" s="93">
        <v>112200</v>
      </c>
      <c r="J6" s="94">
        <v>72900</v>
      </c>
    </row>
    <row r="7" spans="1:10" x14ac:dyDescent="0.35">
      <c r="A7" s="101" t="s">
        <v>349</v>
      </c>
      <c r="B7" s="93">
        <v>81500</v>
      </c>
      <c r="C7" s="93">
        <v>81300</v>
      </c>
      <c r="D7" s="93">
        <v>91600</v>
      </c>
      <c r="E7" s="93">
        <v>86800</v>
      </c>
      <c r="F7" s="93">
        <v>77900</v>
      </c>
      <c r="G7" s="93">
        <v>67900</v>
      </c>
      <c r="H7" s="93">
        <v>62800</v>
      </c>
      <c r="I7" s="93">
        <v>96400</v>
      </c>
      <c r="J7" s="94">
        <v>83200</v>
      </c>
    </row>
    <row r="8" spans="1:10" x14ac:dyDescent="0.35">
      <c r="A8" s="101" t="s">
        <v>350</v>
      </c>
      <c r="B8" s="93">
        <v>86700</v>
      </c>
      <c r="C8" s="93">
        <v>80000</v>
      </c>
      <c r="D8" s="93">
        <v>98200</v>
      </c>
      <c r="E8" s="93">
        <v>90000</v>
      </c>
      <c r="F8" s="93">
        <v>80800</v>
      </c>
      <c r="G8" s="93">
        <v>88200</v>
      </c>
      <c r="H8" s="93">
        <v>83600</v>
      </c>
      <c r="I8" s="93">
        <v>98100</v>
      </c>
      <c r="J8" s="94">
        <v>87100</v>
      </c>
    </row>
    <row r="9" spans="1:10" x14ac:dyDescent="0.35">
      <c r="A9" s="101" t="s">
        <v>351</v>
      </c>
      <c r="B9" s="93">
        <v>88800</v>
      </c>
      <c r="C9" s="93">
        <v>81400</v>
      </c>
      <c r="D9" s="93">
        <v>100300</v>
      </c>
      <c r="E9" s="93">
        <v>86300</v>
      </c>
      <c r="F9" s="93">
        <v>84100</v>
      </c>
      <c r="G9" s="93">
        <v>87600</v>
      </c>
      <c r="H9" s="93">
        <v>67700</v>
      </c>
      <c r="I9" s="93">
        <v>124500</v>
      </c>
      <c r="J9" s="94">
        <v>88500</v>
      </c>
    </row>
    <row r="10" spans="1:10" x14ac:dyDescent="0.35">
      <c r="A10" s="101" t="s">
        <v>352</v>
      </c>
      <c r="B10" s="93">
        <v>98000</v>
      </c>
      <c r="C10" s="93">
        <v>92600</v>
      </c>
      <c r="D10" s="93">
        <v>104900</v>
      </c>
      <c r="E10" s="93">
        <v>96800</v>
      </c>
      <c r="F10" s="93">
        <v>93000</v>
      </c>
      <c r="G10" s="93">
        <v>92700</v>
      </c>
      <c r="H10" s="93">
        <v>83800</v>
      </c>
      <c r="I10" s="93">
        <v>135700</v>
      </c>
      <c r="J10" s="94">
        <v>97400</v>
      </c>
    </row>
    <row r="11" spans="1:10" ht="16" thickBot="1" x14ac:dyDescent="0.4">
      <c r="A11" s="103" t="s">
        <v>353</v>
      </c>
      <c r="B11" s="93">
        <v>102400</v>
      </c>
      <c r="C11" s="93">
        <v>94800</v>
      </c>
      <c r="D11" s="93">
        <v>109500</v>
      </c>
      <c r="E11" s="93">
        <v>98300</v>
      </c>
      <c r="F11" s="93">
        <v>95400</v>
      </c>
      <c r="G11" s="93">
        <v>98900</v>
      </c>
      <c r="H11" s="93">
        <v>82300</v>
      </c>
      <c r="I11" s="93">
        <v>125600</v>
      </c>
      <c r="J11" s="94">
        <v>100500</v>
      </c>
    </row>
    <row r="12" spans="1:10" x14ac:dyDescent="0.35">
      <c r="A12" s="89" t="s">
        <v>257</v>
      </c>
      <c r="B12" s="98">
        <v>55200</v>
      </c>
      <c r="C12" s="98">
        <v>55300</v>
      </c>
      <c r="D12" s="98">
        <v>58400</v>
      </c>
      <c r="E12" s="98">
        <v>60200</v>
      </c>
      <c r="F12" s="98">
        <v>51200</v>
      </c>
      <c r="G12" s="98">
        <v>56800</v>
      </c>
      <c r="H12" s="98">
        <v>48000</v>
      </c>
      <c r="I12" s="98">
        <v>69900</v>
      </c>
      <c r="J12" s="99">
        <v>56100</v>
      </c>
    </row>
    <row r="13" spans="1:10" s="233" customFormat="1" x14ac:dyDescent="0.35">
      <c r="A13" s="233" t="s">
        <v>251</v>
      </c>
    </row>
  </sheetData>
  <mergeCells count="2">
    <mergeCell ref="A1:J1"/>
    <mergeCell ref="A13:XFD13"/>
  </mergeCells>
  <hyperlinks>
    <hyperlink ref="A13" location="TableOfContents!A1" display="Back to Table of Contents" xr:uid="{BFFA975A-F3F2-4AA1-BDFF-02B4EA192422}"/>
  </hyperlinks>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J20"/>
  <sheetViews>
    <sheetView workbookViewId="0">
      <selection sqref="A1:J1"/>
    </sheetView>
  </sheetViews>
  <sheetFormatPr defaultColWidth="0" defaultRowHeight="15.5" zeroHeight="1" x14ac:dyDescent="0.35"/>
  <cols>
    <col min="1" max="1" width="29.1796875" style="18" bestFit="1" customWidth="1"/>
    <col min="2" max="9" width="10" style="18" customWidth="1"/>
    <col min="10" max="10" width="10.26953125" style="18" bestFit="1" customWidth="1"/>
    <col min="11" max="16384" width="9.1796875" style="18" hidden="1"/>
  </cols>
  <sheetData>
    <row r="1" spans="1:10" ht="30" customHeight="1" x14ac:dyDescent="0.35">
      <c r="A1" s="231" t="str">
        <f>n_t055h</f>
        <v>Table N.55 Total annualised committed supports (participants not in SIL) by primary disability group as at 31 December 2022 ($m)</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77">
        <v>499725397.8568731</v>
      </c>
      <c r="C3" s="77">
        <v>474443628.97042167</v>
      </c>
      <c r="D3" s="77">
        <v>427420277.85849977</v>
      </c>
      <c r="E3" s="77">
        <v>162561191.08411476</v>
      </c>
      <c r="F3" s="77">
        <v>155260949.27492401</v>
      </c>
      <c r="G3" s="77">
        <v>38730150.43556086</v>
      </c>
      <c r="H3" s="77">
        <v>21721981.289502818</v>
      </c>
      <c r="I3" s="77">
        <v>32406337.144366786</v>
      </c>
      <c r="J3" s="78">
        <v>1812340673.6486416</v>
      </c>
    </row>
    <row r="4" spans="1:10" x14ac:dyDescent="0.35">
      <c r="A4" s="101" t="s">
        <v>360</v>
      </c>
      <c r="B4" s="77">
        <v>1907560502.6653435</v>
      </c>
      <c r="C4" s="77">
        <v>1801022529.5032573</v>
      </c>
      <c r="D4" s="77">
        <v>1478789643.2657406</v>
      </c>
      <c r="E4" s="77">
        <v>627348937.07145524</v>
      </c>
      <c r="F4" s="77">
        <v>614811821.96564043</v>
      </c>
      <c r="G4" s="77">
        <v>151350981.00764525</v>
      </c>
      <c r="H4" s="77">
        <v>102532086.54426581</v>
      </c>
      <c r="I4" s="77">
        <v>45819618.40213912</v>
      </c>
      <c r="J4" s="78">
        <v>6730500085.1354494</v>
      </c>
    </row>
    <row r="5" spans="1:10" x14ac:dyDescent="0.35">
      <c r="A5" s="101" t="s">
        <v>367</v>
      </c>
      <c r="B5" s="77">
        <v>508780113.51404285</v>
      </c>
      <c r="C5" s="77">
        <v>436678831.61434215</v>
      </c>
      <c r="D5" s="77">
        <v>374792724.96031052</v>
      </c>
      <c r="E5" s="77">
        <v>168314975.96404529</v>
      </c>
      <c r="F5" s="77">
        <v>113318702.09489565</v>
      </c>
      <c r="G5" s="77">
        <v>43497200.212921068</v>
      </c>
      <c r="H5" s="77">
        <v>20144488.290609062</v>
      </c>
      <c r="I5" s="77">
        <v>18922623.29380852</v>
      </c>
      <c r="J5" s="78">
        <v>1684449659.9449756</v>
      </c>
    </row>
    <row r="6" spans="1:10" x14ac:dyDescent="0.35">
      <c r="A6" s="101" t="s">
        <v>363</v>
      </c>
      <c r="B6" s="77">
        <v>300047241.76065934</v>
      </c>
      <c r="C6" s="77">
        <v>410777840.09918284</v>
      </c>
      <c r="D6" s="77">
        <v>245147024.20684126</v>
      </c>
      <c r="E6" s="77">
        <v>65772147.919702716</v>
      </c>
      <c r="F6" s="77">
        <v>83040591.072284579</v>
      </c>
      <c r="G6" s="77">
        <v>19474132.849991966</v>
      </c>
      <c r="H6" s="77">
        <v>16363078.755302407</v>
      </c>
      <c r="I6" s="77">
        <v>16659041.253443625</v>
      </c>
      <c r="J6" s="78">
        <v>1157363735.5832195</v>
      </c>
    </row>
    <row r="7" spans="1:10" x14ac:dyDescent="0.35">
      <c r="A7" s="102" t="s">
        <v>369</v>
      </c>
      <c r="B7" s="77">
        <v>106256008.31055543</v>
      </c>
      <c r="C7" s="77">
        <v>61546946.424050421</v>
      </c>
      <c r="D7" s="77">
        <v>61031168.239718981</v>
      </c>
      <c r="E7" s="77">
        <v>34843329.672890857</v>
      </c>
      <c r="F7" s="77">
        <v>39556114.320566766</v>
      </c>
      <c r="G7" s="77">
        <v>5936419.0393890385</v>
      </c>
      <c r="H7" s="77">
        <v>3422121.8177037197</v>
      </c>
      <c r="I7" s="77">
        <v>3889109.03665544</v>
      </c>
      <c r="J7" s="78">
        <v>316511242.39017636</v>
      </c>
    </row>
    <row r="8" spans="1:10" x14ac:dyDescent="0.35">
      <c r="A8" s="101" t="s">
        <v>364</v>
      </c>
      <c r="B8" s="77">
        <v>113282313.25432122</v>
      </c>
      <c r="C8" s="77">
        <v>105076464.07609053</v>
      </c>
      <c r="D8" s="77">
        <v>94360636.049170732</v>
      </c>
      <c r="E8" s="77">
        <v>36445752.806636676</v>
      </c>
      <c r="F8" s="77">
        <v>29125253.380440172</v>
      </c>
      <c r="G8" s="77">
        <v>9165602.8256172799</v>
      </c>
      <c r="H8" s="77">
        <v>5000520.7500919141</v>
      </c>
      <c r="I8" s="77">
        <v>6471976.9443095727</v>
      </c>
      <c r="J8" s="78">
        <v>398928520.08667803</v>
      </c>
    </row>
    <row r="9" spans="1:10" x14ac:dyDescent="0.35">
      <c r="A9" s="101" t="s">
        <v>361</v>
      </c>
      <c r="B9" s="77">
        <v>1781135388.3358254</v>
      </c>
      <c r="C9" s="77">
        <v>1715959362.5458341</v>
      </c>
      <c r="D9" s="77">
        <v>1229062561.7891994</v>
      </c>
      <c r="E9" s="77">
        <v>623184914.56129897</v>
      </c>
      <c r="F9" s="77">
        <v>488178334.90865576</v>
      </c>
      <c r="G9" s="77">
        <v>155025553.41501224</v>
      </c>
      <c r="H9" s="77">
        <v>76698650.631422237</v>
      </c>
      <c r="I9" s="77">
        <v>64348915.029908203</v>
      </c>
      <c r="J9" s="78">
        <v>6135231421.4066296</v>
      </c>
    </row>
    <row r="10" spans="1:10" x14ac:dyDescent="0.35">
      <c r="A10" s="101" t="s">
        <v>371</v>
      </c>
      <c r="B10" s="77">
        <v>288475115.76232809</v>
      </c>
      <c r="C10" s="77">
        <v>298310207.3384974</v>
      </c>
      <c r="D10" s="77">
        <v>188993266.9491905</v>
      </c>
      <c r="E10" s="77">
        <v>74605682.266899332</v>
      </c>
      <c r="F10" s="77">
        <v>90062938.484305471</v>
      </c>
      <c r="G10" s="77">
        <v>33444205.572168611</v>
      </c>
      <c r="H10" s="77">
        <v>20219772.760477163</v>
      </c>
      <c r="I10" s="77">
        <v>3811684.9013109952</v>
      </c>
      <c r="J10" s="78">
        <v>997922874.03517759</v>
      </c>
    </row>
    <row r="11" spans="1:10" x14ac:dyDescent="0.35">
      <c r="A11" s="102" t="s">
        <v>362</v>
      </c>
      <c r="B11" s="77">
        <v>1237436093.6470189</v>
      </c>
      <c r="C11" s="77">
        <v>1218888403.8801827</v>
      </c>
      <c r="D11" s="77">
        <v>924422678.6643275</v>
      </c>
      <c r="E11" s="77">
        <v>341446155.71926874</v>
      </c>
      <c r="F11" s="77">
        <v>251662559.9380419</v>
      </c>
      <c r="G11" s="77">
        <v>74605461.677939624</v>
      </c>
      <c r="H11" s="77">
        <v>66930974.797766834</v>
      </c>
      <c r="I11" s="77">
        <v>36658543.936457083</v>
      </c>
      <c r="J11" s="78">
        <v>4152640800.7473431</v>
      </c>
    </row>
    <row r="12" spans="1:10" x14ac:dyDescent="0.35">
      <c r="A12" s="101" t="s">
        <v>373</v>
      </c>
      <c r="B12" s="77">
        <v>289280113.33784187</v>
      </c>
      <c r="C12" s="77">
        <v>150723183.41967022</v>
      </c>
      <c r="D12" s="77">
        <v>245427477.88051969</v>
      </c>
      <c r="E12" s="77">
        <v>115674769.84622236</v>
      </c>
      <c r="F12" s="77">
        <v>60384647.759845175</v>
      </c>
      <c r="G12" s="77">
        <v>16760383.02066703</v>
      </c>
      <c r="H12" s="77">
        <v>11432100.469584618</v>
      </c>
      <c r="I12" s="77">
        <v>14016573.745542856</v>
      </c>
      <c r="J12" s="78">
        <v>904013138.50175095</v>
      </c>
    </row>
    <row r="13" spans="1:10" x14ac:dyDescent="0.35">
      <c r="A13" s="101" t="s">
        <v>372</v>
      </c>
      <c r="B13" s="77">
        <v>343034519.45970911</v>
      </c>
      <c r="C13" s="77">
        <v>230590185.82704735</v>
      </c>
      <c r="D13" s="77">
        <v>225624789.77480811</v>
      </c>
      <c r="E13" s="77">
        <v>76228678.158795446</v>
      </c>
      <c r="F13" s="77">
        <v>65264416.853740484</v>
      </c>
      <c r="G13" s="77">
        <v>15417511.781791272</v>
      </c>
      <c r="H13" s="77">
        <v>14410409.983835712</v>
      </c>
      <c r="I13" s="77">
        <v>24218666.032299772</v>
      </c>
      <c r="J13" s="78">
        <v>995205843.94393873</v>
      </c>
    </row>
    <row r="14" spans="1:10" x14ac:dyDescent="0.35">
      <c r="A14" s="101" t="s">
        <v>370</v>
      </c>
      <c r="B14" s="77">
        <v>133339720.46257547</v>
      </c>
      <c r="C14" s="77">
        <v>122991362.75366041</v>
      </c>
      <c r="D14" s="77">
        <v>85935976.199235693</v>
      </c>
      <c r="E14" s="77">
        <v>40358834.553718299</v>
      </c>
      <c r="F14" s="77">
        <v>37186150.202908389</v>
      </c>
      <c r="G14" s="77">
        <v>10189012.517000338</v>
      </c>
      <c r="H14" s="77">
        <v>6198031.0888995435</v>
      </c>
      <c r="I14" s="77">
        <v>5167207.3315664213</v>
      </c>
      <c r="J14" s="78">
        <v>441366295.10956454</v>
      </c>
    </row>
    <row r="15" spans="1:10" x14ac:dyDescent="0.35">
      <c r="A15" s="101" t="s">
        <v>365</v>
      </c>
      <c r="B15" s="77">
        <v>792762638.48290157</v>
      </c>
      <c r="C15" s="77">
        <v>625417391.37028861</v>
      </c>
      <c r="D15" s="77">
        <v>575708360.17541444</v>
      </c>
      <c r="E15" s="77">
        <v>245112725.84719411</v>
      </c>
      <c r="F15" s="77">
        <v>185251329.69742817</v>
      </c>
      <c r="G15" s="77">
        <v>54444894.44260595</v>
      </c>
      <c r="H15" s="77">
        <v>34562719.50372532</v>
      </c>
      <c r="I15" s="77">
        <v>26698429.743116673</v>
      </c>
      <c r="J15" s="78">
        <v>2540369786.1106119</v>
      </c>
    </row>
    <row r="16" spans="1:10" x14ac:dyDescent="0.35">
      <c r="A16" s="101" t="s">
        <v>366</v>
      </c>
      <c r="B16" s="77">
        <v>445770565.42747205</v>
      </c>
      <c r="C16" s="77">
        <v>331299117.65846986</v>
      </c>
      <c r="D16" s="77">
        <v>404630208.75319958</v>
      </c>
      <c r="E16" s="77">
        <v>143643920.64241022</v>
      </c>
      <c r="F16" s="77">
        <v>128313253.92042157</v>
      </c>
      <c r="G16" s="77">
        <v>28932241.083154567</v>
      </c>
      <c r="H16" s="77">
        <v>32838536.541105714</v>
      </c>
      <c r="I16" s="77">
        <v>24140847.607242458</v>
      </c>
      <c r="J16" s="78">
        <v>1539877000.7145028</v>
      </c>
    </row>
    <row r="17" spans="1:10" x14ac:dyDescent="0.35">
      <c r="A17" s="101" t="s">
        <v>374</v>
      </c>
      <c r="B17" s="77">
        <v>12179296.838132208</v>
      </c>
      <c r="C17" s="77">
        <v>8445536.340718301</v>
      </c>
      <c r="D17" s="77">
        <v>5356977.7221119991</v>
      </c>
      <c r="E17" s="77">
        <v>1907393.3735151798</v>
      </c>
      <c r="F17" s="77">
        <v>4960254.9663147442</v>
      </c>
      <c r="G17" s="77">
        <v>941657.00805326796</v>
      </c>
      <c r="H17" s="77">
        <v>916029.79128633346</v>
      </c>
      <c r="I17" s="77">
        <v>817506.34064286482</v>
      </c>
      <c r="J17" s="78">
        <v>35524652.380774908</v>
      </c>
    </row>
    <row r="18" spans="1:10" ht="16" thickBot="1" x14ac:dyDescent="0.4">
      <c r="A18" s="103" t="s">
        <v>356</v>
      </c>
      <c r="B18" s="77">
        <v>184123875.2604613</v>
      </c>
      <c r="C18" s="77">
        <v>137907244.10128695</v>
      </c>
      <c r="D18" s="77">
        <v>151676020.78555965</v>
      </c>
      <c r="E18" s="77">
        <v>63354667.643613063</v>
      </c>
      <c r="F18" s="77">
        <v>49983689.556249864</v>
      </c>
      <c r="G18" s="77">
        <v>14264620.097169738</v>
      </c>
      <c r="H18" s="77">
        <v>9841118.3914213404</v>
      </c>
      <c r="I18" s="77">
        <v>15814039.425989144</v>
      </c>
      <c r="J18" s="78">
        <v>626965275.26175106</v>
      </c>
    </row>
    <row r="19" spans="1:10" x14ac:dyDescent="0.35">
      <c r="A19" s="89" t="s">
        <v>257</v>
      </c>
      <c r="B19" s="90">
        <v>8943188904.3760624</v>
      </c>
      <c r="C19" s="90">
        <v>8130078235.9230003</v>
      </c>
      <c r="D19" s="90">
        <v>6718379793.2738485</v>
      </c>
      <c r="E19" s="90">
        <v>2820804077.1317806</v>
      </c>
      <c r="F19" s="90">
        <v>2396361008.3966632</v>
      </c>
      <c r="G19" s="90">
        <v>672215602.64534557</v>
      </c>
      <c r="H19" s="90">
        <v>443232621.40700048</v>
      </c>
      <c r="I19" s="90">
        <v>339861120.16879958</v>
      </c>
      <c r="J19" s="91">
        <v>30469246580.659847</v>
      </c>
    </row>
    <row r="20" spans="1:10" s="233" customFormat="1" x14ac:dyDescent="0.35">
      <c r="A20" s="233" t="s">
        <v>251</v>
      </c>
    </row>
  </sheetData>
  <mergeCells count="2">
    <mergeCell ref="A1:J1"/>
    <mergeCell ref="A20:XFD20"/>
  </mergeCells>
  <hyperlinks>
    <hyperlink ref="A20" location="TableOfContents!A1" display="Back to Table of Contents" xr:uid="{C21B6DB4-0C59-4CF1-81F5-6BE230ABA35D}"/>
  </hyperlinks>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J20"/>
  <sheetViews>
    <sheetView workbookViewId="0">
      <selection sqref="A1:J1"/>
    </sheetView>
  </sheetViews>
  <sheetFormatPr defaultColWidth="0" defaultRowHeight="15.5" zeroHeight="1" x14ac:dyDescent="0.35"/>
  <cols>
    <col min="1" max="1" width="29.1796875" style="18" bestFit="1" customWidth="1"/>
    <col min="2" max="9" width="10" style="18" customWidth="1"/>
    <col min="10" max="10" width="10.26953125" style="18" bestFit="1" customWidth="1"/>
    <col min="11" max="16384" width="9.1796875" style="18" hidden="1"/>
  </cols>
  <sheetData>
    <row r="1" spans="1:10" ht="30" customHeight="1" x14ac:dyDescent="0.35">
      <c r="A1" s="231" t="str">
        <f>n_t056h</f>
        <v>Table N.56 Average annualised committed supports (participants not in SIL) by primary disability group as at 31 December 2022 ($)</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93">
        <v>121400</v>
      </c>
      <c r="C3" s="93">
        <v>118500</v>
      </c>
      <c r="D3" s="93">
        <v>127800</v>
      </c>
      <c r="E3" s="93">
        <v>130600</v>
      </c>
      <c r="F3" s="93">
        <v>106100</v>
      </c>
      <c r="G3" s="93">
        <v>103800</v>
      </c>
      <c r="H3" s="93">
        <v>115500</v>
      </c>
      <c r="I3" s="93">
        <v>142800</v>
      </c>
      <c r="J3" s="94">
        <v>121100</v>
      </c>
    </row>
    <row r="4" spans="1:10" x14ac:dyDescent="0.35">
      <c r="A4" s="101" t="s">
        <v>360</v>
      </c>
      <c r="B4" s="93">
        <v>33200</v>
      </c>
      <c r="C4" s="93">
        <v>36800</v>
      </c>
      <c r="D4" s="93">
        <v>33900</v>
      </c>
      <c r="E4" s="93">
        <v>35300</v>
      </c>
      <c r="F4" s="93">
        <v>31500</v>
      </c>
      <c r="G4" s="93">
        <v>37500</v>
      </c>
      <c r="H4" s="93">
        <v>30900</v>
      </c>
      <c r="I4" s="93">
        <v>38900</v>
      </c>
      <c r="J4" s="94">
        <v>34300</v>
      </c>
    </row>
    <row r="5" spans="1:10" x14ac:dyDescent="0.35">
      <c r="A5" s="101" t="s">
        <v>367</v>
      </c>
      <c r="B5" s="93">
        <v>106200</v>
      </c>
      <c r="C5" s="93">
        <v>123700</v>
      </c>
      <c r="D5" s="93">
        <v>115900</v>
      </c>
      <c r="E5" s="93">
        <v>109200</v>
      </c>
      <c r="F5" s="93">
        <v>106000</v>
      </c>
      <c r="G5" s="93">
        <v>120800</v>
      </c>
      <c r="H5" s="93">
        <v>79600</v>
      </c>
      <c r="I5" s="93">
        <v>138100</v>
      </c>
      <c r="J5" s="94">
        <v>113000</v>
      </c>
    </row>
    <row r="6" spans="1:10" x14ac:dyDescent="0.35">
      <c r="A6" s="101" t="s">
        <v>363</v>
      </c>
      <c r="B6" s="93">
        <v>19600</v>
      </c>
      <c r="C6" s="93">
        <v>21000</v>
      </c>
      <c r="D6" s="93">
        <v>19300</v>
      </c>
      <c r="E6" s="93">
        <v>24500</v>
      </c>
      <c r="F6" s="93">
        <v>21200</v>
      </c>
      <c r="G6" s="93">
        <v>18900</v>
      </c>
      <c r="H6" s="93">
        <v>18300</v>
      </c>
      <c r="I6" s="93">
        <v>22800</v>
      </c>
      <c r="J6" s="94">
        <v>20400</v>
      </c>
    </row>
    <row r="7" spans="1:10" x14ac:dyDescent="0.35">
      <c r="A7" s="102" t="s">
        <v>369</v>
      </c>
      <c r="B7" s="93">
        <v>22000</v>
      </c>
      <c r="C7" s="93">
        <v>24600</v>
      </c>
      <c r="D7" s="93">
        <v>24300</v>
      </c>
      <c r="E7" s="93">
        <v>27800</v>
      </c>
      <c r="F7" s="93">
        <v>23500</v>
      </c>
      <c r="G7" s="93">
        <v>25300</v>
      </c>
      <c r="H7" s="93">
        <v>21900</v>
      </c>
      <c r="I7" s="93">
        <v>28000</v>
      </c>
      <c r="J7" s="94">
        <v>23800</v>
      </c>
    </row>
    <row r="8" spans="1:10" x14ac:dyDescent="0.35">
      <c r="A8" s="101" t="s">
        <v>364</v>
      </c>
      <c r="B8" s="93">
        <v>14200</v>
      </c>
      <c r="C8" s="93">
        <v>16100</v>
      </c>
      <c r="D8" s="93">
        <v>15800</v>
      </c>
      <c r="E8" s="93">
        <v>17300</v>
      </c>
      <c r="F8" s="93">
        <v>15400</v>
      </c>
      <c r="G8" s="93">
        <v>19300</v>
      </c>
      <c r="H8" s="93">
        <v>11300</v>
      </c>
      <c r="I8" s="93">
        <v>29300</v>
      </c>
      <c r="J8" s="94">
        <v>15600</v>
      </c>
    </row>
    <row r="9" spans="1:10" x14ac:dyDescent="0.35">
      <c r="A9" s="101" t="s">
        <v>361</v>
      </c>
      <c r="B9" s="93">
        <v>67900</v>
      </c>
      <c r="C9" s="93">
        <v>74100</v>
      </c>
      <c r="D9" s="93">
        <v>78800</v>
      </c>
      <c r="E9" s="93">
        <v>80800</v>
      </c>
      <c r="F9" s="93">
        <v>69600</v>
      </c>
      <c r="G9" s="93">
        <v>62200</v>
      </c>
      <c r="H9" s="93">
        <v>60500</v>
      </c>
      <c r="I9" s="93">
        <v>71400</v>
      </c>
      <c r="J9" s="94">
        <v>72700</v>
      </c>
    </row>
    <row r="10" spans="1:10" x14ac:dyDescent="0.35">
      <c r="A10" s="101" t="s">
        <v>371</v>
      </c>
      <c r="B10" s="93">
        <v>109100</v>
      </c>
      <c r="C10" s="93">
        <v>100800</v>
      </c>
      <c r="D10" s="93">
        <v>117500</v>
      </c>
      <c r="E10" s="93">
        <v>82000</v>
      </c>
      <c r="F10" s="93">
        <v>102300</v>
      </c>
      <c r="G10" s="93">
        <v>97200</v>
      </c>
      <c r="H10" s="93">
        <v>94500</v>
      </c>
      <c r="I10" s="93">
        <v>158800</v>
      </c>
      <c r="J10" s="94">
        <v>104100</v>
      </c>
    </row>
    <row r="11" spans="1:10" x14ac:dyDescent="0.35">
      <c r="A11" s="102" t="s">
        <v>362</v>
      </c>
      <c r="B11" s="93">
        <v>77400</v>
      </c>
      <c r="C11" s="93">
        <v>65100</v>
      </c>
      <c r="D11" s="93">
        <v>85900</v>
      </c>
      <c r="E11" s="93">
        <v>69700</v>
      </c>
      <c r="F11" s="93">
        <v>75000</v>
      </c>
      <c r="G11" s="93">
        <v>76400</v>
      </c>
      <c r="H11" s="93">
        <v>64000</v>
      </c>
      <c r="I11" s="93">
        <v>77700</v>
      </c>
      <c r="J11" s="94">
        <v>73900</v>
      </c>
    </row>
    <row r="12" spans="1:10" x14ac:dyDescent="0.35">
      <c r="A12" s="101" t="s">
        <v>373</v>
      </c>
      <c r="B12" s="93">
        <v>165300</v>
      </c>
      <c r="C12" s="93">
        <v>160900</v>
      </c>
      <c r="D12" s="93">
        <v>167100</v>
      </c>
      <c r="E12" s="93">
        <v>188400</v>
      </c>
      <c r="F12" s="93">
        <v>138500</v>
      </c>
      <c r="G12" s="93">
        <v>139700</v>
      </c>
      <c r="H12" s="93">
        <v>154500</v>
      </c>
      <c r="I12" s="93">
        <v>200200</v>
      </c>
      <c r="J12" s="94">
        <v>165200</v>
      </c>
    </row>
    <row r="13" spans="1:10" x14ac:dyDescent="0.35">
      <c r="A13" s="101" t="s">
        <v>372</v>
      </c>
      <c r="B13" s="93">
        <v>125000</v>
      </c>
      <c r="C13" s="93">
        <v>128500</v>
      </c>
      <c r="D13" s="93">
        <v>131500</v>
      </c>
      <c r="E13" s="93">
        <v>124600</v>
      </c>
      <c r="F13" s="93">
        <v>111200</v>
      </c>
      <c r="G13" s="93">
        <v>102100</v>
      </c>
      <c r="H13" s="93">
        <v>111700</v>
      </c>
      <c r="I13" s="93">
        <v>175500</v>
      </c>
      <c r="J13" s="94">
        <v>126400</v>
      </c>
    </row>
    <row r="14" spans="1:10" x14ac:dyDescent="0.35">
      <c r="A14" s="101" t="s">
        <v>370</v>
      </c>
      <c r="B14" s="93">
        <v>43100</v>
      </c>
      <c r="C14" s="93">
        <v>43100</v>
      </c>
      <c r="D14" s="93">
        <v>48800</v>
      </c>
      <c r="E14" s="93">
        <v>48400</v>
      </c>
      <c r="F14" s="93">
        <v>46800</v>
      </c>
      <c r="G14" s="93">
        <v>52800</v>
      </c>
      <c r="H14" s="93">
        <v>34400</v>
      </c>
      <c r="I14" s="93">
        <v>77100</v>
      </c>
      <c r="J14" s="94">
        <v>45200</v>
      </c>
    </row>
    <row r="15" spans="1:10" x14ac:dyDescent="0.35">
      <c r="A15" s="101" t="s">
        <v>365</v>
      </c>
      <c r="B15" s="93">
        <v>125100</v>
      </c>
      <c r="C15" s="93">
        <v>123900</v>
      </c>
      <c r="D15" s="93">
        <v>136500</v>
      </c>
      <c r="E15" s="93">
        <v>122700</v>
      </c>
      <c r="F15" s="93">
        <v>119700</v>
      </c>
      <c r="G15" s="93">
        <v>127800</v>
      </c>
      <c r="H15" s="93">
        <v>97600</v>
      </c>
      <c r="I15" s="93">
        <v>144300</v>
      </c>
      <c r="J15" s="94">
        <v>126300</v>
      </c>
    </row>
    <row r="16" spans="1:10" x14ac:dyDescent="0.35">
      <c r="A16" s="101" t="s">
        <v>366</v>
      </c>
      <c r="B16" s="93">
        <v>78700</v>
      </c>
      <c r="C16" s="93">
        <v>76000</v>
      </c>
      <c r="D16" s="93">
        <v>86600</v>
      </c>
      <c r="E16" s="93">
        <v>80200</v>
      </c>
      <c r="F16" s="93">
        <v>73600</v>
      </c>
      <c r="G16" s="93">
        <v>77200</v>
      </c>
      <c r="H16" s="93">
        <v>62000</v>
      </c>
      <c r="I16" s="93">
        <v>110700</v>
      </c>
      <c r="J16" s="94">
        <v>79600</v>
      </c>
    </row>
    <row r="17" spans="1:10" x14ac:dyDescent="0.35">
      <c r="A17" s="101" t="s">
        <v>374</v>
      </c>
      <c r="B17" s="93">
        <v>14900</v>
      </c>
      <c r="C17" s="93">
        <v>18100</v>
      </c>
      <c r="D17" s="93">
        <v>22500</v>
      </c>
      <c r="E17" s="93">
        <v>17200</v>
      </c>
      <c r="F17" s="93">
        <v>13200</v>
      </c>
      <c r="G17" s="93">
        <v>23000</v>
      </c>
      <c r="H17" s="93">
        <v>12700</v>
      </c>
      <c r="I17" s="93">
        <v>28200</v>
      </c>
      <c r="J17" s="94">
        <v>16500</v>
      </c>
    </row>
    <row r="18" spans="1:10" ht="16" thickBot="1" x14ac:dyDescent="0.4">
      <c r="A18" s="103" t="s">
        <v>356</v>
      </c>
      <c r="B18" s="93">
        <v>85200</v>
      </c>
      <c r="C18" s="93">
        <v>88400</v>
      </c>
      <c r="D18" s="93">
        <v>95600</v>
      </c>
      <c r="E18" s="93">
        <v>83800</v>
      </c>
      <c r="F18" s="93">
        <v>95800</v>
      </c>
      <c r="G18" s="93">
        <v>73200</v>
      </c>
      <c r="H18" s="93">
        <v>82700</v>
      </c>
      <c r="I18" s="93">
        <v>124500</v>
      </c>
      <c r="J18" s="94">
        <v>89200</v>
      </c>
    </row>
    <row r="19" spans="1:10" x14ac:dyDescent="0.35">
      <c r="A19" s="89" t="s">
        <v>257</v>
      </c>
      <c r="B19" s="98">
        <v>55200</v>
      </c>
      <c r="C19" s="98">
        <v>55300</v>
      </c>
      <c r="D19" s="98">
        <v>58400</v>
      </c>
      <c r="E19" s="98">
        <v>60200</v>
      </c>
      <c r="F19" s="98">
        <v>51200</v>
      </c>
      <c r="G19" s="98">
        <v>56800</v>
      </c>
      <c r="H19" s="98">
        <v>48000</v>
      </c>
      <c r="I19" s="98">
        <v>69900</v>
      </c>
      <c r="J19" s="99">
        <v>56100</v>
      </c>
    </row>
    <row r="20" spans="1:10" s="233" customFormat="1" x14ac:dyDescent="0.35">
      <c r="A20" s="233" t="s">
        <v>251</v>
      </c>
    </row>
  </sheetData>
  <mergeCells count="2">
    <mergeCell ref="A1:J1"/>
    <mergeCell ref="A20:XFD20"/>
  </mergeCells>
  <hyperlinks>
    <hyperlink ref="A20" location="TableOfContents!A1" display="Back to Table of Contents" xr:uid="{2B2B1752-DCA3-4E03-AD1D-A050E8014452}"/>
  </hyperlinks>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9"/>
  <sheetViews>
    <sheetView workbookViewId="0">
      <selection sqref="A1:J1"/>
    </sheetView>
  </sheetViews>
  <sheetFormatPr defaultColWidth="0" defaultRowHeight="15.5" zeroHeight="1" x14ac:dyDescent="0.35"/>
  <cols>
    <col min="1" max="1" width="30" style="18" bestFit="1" customWidth="1"/>
    <col min="2" max="9" width="10" style="18" customWidth="1"/>
    <col min="10" max="10" width="10.26953125" style="18" bestFit="1" customWidth="1"/>
    <col min="11" max="16384" width="9.1796875" style="18" hidden="1"/>
  </cols>
  <sheetData>
    <row r="1" spans="1:10" ht="30" customHeight="1" x14ac:dyDescent="0.35">
      <c r="A1" s="231" t="str">
        <f>n_t057h</f>
        <v>Table N.57 Average annualised committed supports (participants not in SIL) by reported level of function as at 31 December 2022 ($)</v>
      </c>
      <c r="B1" s="231"/>
      <c r="C1" s="231"/>
      <c r="D1" s="231"/>
      <c r="E1" s="231"/>
      <c r="F1" s="231"/>
      <c r="G1" s="231"/>
      <c r="H1" s="231"/>
      <c r="I1" s="231"/>
      <c r="J1" s="231"/>
    </row>
    <row r="2" spans="1:10" ht="16" thickBot="1" x14ac:dyDescent="0.4">
      <c r="A2" s="104" t="s">
        <v>56</v>
      </c>
      <c r="B2" s="35" t="s">
        <v>42</v>
      </c>
      <c r="C2" s="35" t="s">
        <v>43</v>
      </c>
      <c r="D2" s="35" t="s">
        <v>44</v>
      </c>
      <c r="E2" s="35" t="s">
        <v>45</v>
      </c>
      <c r="F2" s="35" t="s">
        <v>46</v>
      </c>
      <c r="G2" s="35" t="s">
        <v>47</v>
      </c>
      <c r="H2" s="35" t="s">
        <v>48</v>
      </c>
      <c r="I2" s="35" t="s">
        <v>49</v>
      </c>
      <c r="J2" s="75" t="s">
        <v>50</v>
      </c>
    </row>
    <row r="3" spans="1:10" x14ac:dyDescent="0.35">
      <c r="A3" s="92">
        <v>1</v>
      </c>
      <c r="B3" s="93">
        <v>18400</v>
      </c>
      <c r="C3" s="93">
        <v>19200</v>
      </c>
      <c r="D3" s="93">
        <v>18400</v>
      </c>
      <c r="E3" s="93">
        <v>22800</v>
      </c>
      <c r="F3" s="93">
        <v>19400</v>
      </c>
      <c r="G3" s="93">
        <v>19500</v>
      </c>
      <c r="H3" s="93">
        <v>16600</v>
      </c>
      <c r="I3" s="93">
        <v>24600</v>
      </c>
      <c r="J3" s="94">
        <v>19100</v>
      </c>
    </row>
    <row r="4" spans="1:10" x14ac:dyDescent="0.35">
      <c r="A4" s="95">
        <v>2</v>
      </c>
      <c r="B4" s="93">
        <v>23800</v>
      </c>
      <c r="C4" s="93">
        <v>28500</v>
      </c>
      <c r="D4" s="93">
        <v>30300</v>
      </c>
      <c r="E4" s="93">
        <v>24800</v>
      </c>
      <c r="F4" s="93">
        <v>28000</v>
      </c>
      <c r="G4" s="93">
        <v>35900</v>
      </c>
      <c r="H4" s="93">
        <v>26900</v>
      </c>
      <c r="I4" s="93" t="s">
        <v>32</v>
      </c>
      <c r="J4" s="94">
        <v>27100</v>
      </c>
    </row>
    <row r="5" spans="1:10" x14ac:dyDescent="0.35">
      <c r="A5" s="95">
        <v>3</v>
      </c>
      <c r="B5" s="93">
        <v>24800</v>
      </c>
      <c r="C5" s="93">
        <v>25600</v>
      </c>
      <c r="D5" s="93">
        <v>26000</v>
      </c>
      <c r="E5" s="93">
        <v>28900</v>
      </c>
      <c r="F5" s="93">
        <v>25100</v>
      </c>
      <c r="G5" s="93">
        <v>26900</v>
      </c>
      <c r="H5" s="93">
        <v>21200</v>
      </c>
      <c r="I5" s="93">
        <v>39400</v>
      </c>
      <c r="J5" s="94">
        <v>25800</v>
      </c>
    </row>
    <row r="6" spans="1:10" x14ac:dyDescent="0.35">
      <c r="A6" s="95">
        <v>4</v>
      </c>
      <c r="B6" s="93">
        <v>18900</v>
      </c>
      <c r="C6" s="93">
        <v>21000</v>
      </c>
      <c r="D6" s="93">
        <v>23000</v>
      </c>
      <c r="E6" s="93">
        <v>24700</v>
      </c>
      <c r="F6" s="93">
        <v>20000</v>
      </c>
      <c r="G6" s="93">
        <v>24700</v>
      </c>
      <c r="H6" s="93">
        <v>18300</v>
      </c>
      <c r="I6" s="93">
        <v>40700</v>
      </c>
      <c r="J6" s="94">
        <v>21000</v>
      </c>
    </row>
    <row r="7" spans="1:10" x14ac:dyDescent="0.35">
      <c r="A7" s="95">
        <v>5</v>
      </c>
      <c r="B7" s="93">
        <v>30400</v>
      </c>
      <c r="C7" s="93">
        <v>31700</v>
      </c>
      <c r="D7" s="93">
        <v>34900</v>
      </c>
      <c r="E7" s="93">
        <v>34900</v>
      </c>
      <c r="F7" s="93">
        <v>29700</v>
      </c>
      <c r="G7" s="93">
        <v>33000</v>
      </c>
      <c r="H7" s="93">
        <v>25600</v>
      </c>
      <c r="I7" s="93">
        <v>44900</v>
      </c>
      <c r="J7" s="94">
        <v>32000</v>
      </c>
    </row>
    <row r="8" spans="1:10" x14ac:dyDescent="0.35">
      <c r="A8" s="95">
        <v>6</v>
      </c>
      <c r="B8" s="93">
        <v>27500</v>
      </c>
      <c r="C8" s="93">
        <v>28500</v>
      </c>
      <c r="D8" s="93">
        <v>28900</v>
      </c>
      <c r="E8" s="93">
        <v>28500</v>
      </c>
      <c r="F8" s="93">
        <v>24800</v>
      </c>
      <c r="G8" s="93">
        <v>32000</v>
      </c>
      <c r="H8" s="93">
        <v>25600</v>
      </c>
      <c r="I8" s="93">
        <v>38800</v>
      </c>
      <c r="J8" s="94">
        <v>28000</v>
      </c>
    </row>
    <row r="9" spans="1:10" x14ac:dyDescent="0.35">
      <c r="A9" s="95">
        <v>7</v>
      </c>
      <c r="B9" s="93">
        <v>41300</v>
      </c>
      <c r="C9" s="93">
        <v>40400</v>
      </c>
      <c r="D9" s="93">
        <v>40300</v>
      </c>
      <c r="E9" s="93">
        <v>33500</v>
      </c>
      <c r="F9" s="93">
        <v>34200</v>
      </c>
      <c r="G9" s="93">
        <v>45900</v>
      </c>
      <c r="H9" s="93">
        <v>39700</v>
      </c>
      <c r="I9" s="93">
        <v>42200</v>
      </c>
      <c r="J9" s="94">
        <v>39800</v>
      </c>
    </row>
    <row r="10" spans="1:10" x14ac:dyDescent="0.35">
      <c r="A10" s="95">
        <v>8</v>
      </c>
      <c r="B10" s="93">
        <v>54800</v>
      </c>
      <c r="C10" s="93">
        <v>51500</v>
      </c>
      <c r="D10" s="93">
        <v>62800</v>
      </c>
      <c r="E10" s="93">
        <v>56300</v>
      </c>
      <c r="F10" s="93">
        <v>57100</v>
      </c>
      <c r="G10" s="93">
        <v>55600</v>
      </c>
      <c r="H10" s="93">
        <v>48300</v>
      </c>
      <c r="I10" s="93">
        <v>92300</v>
      </c>
      <c r="J10" s="94">
        <v>56500</v>
      </c>
    </row>
    <row r="11" spans="1:10" x14ac:dyDescent="0.35">
      <c r="A11" s="95">
        <v>9</v>
      </c>
      <c r="B11" s="93">
        <v>80600</v>
      </c>
      <c r="C11" s="93">
        <v>79900</v>
      </c>
      <c r="D11" s="93">
        <v>99400</v>
      </c>
      <c r="E11" s="93">
        <v>87000</v>
      </c>
      <c r="F11" s="93">
        <v>75800</v>
      </c>
      <c r="G11" s="93">
        <v>68900</v>
      </c>
      <c r="H11" s="93">
        <v>65000</v>
      </c>
      <c r="I11" s="93">
        <v>135600</v>
      </c>
      <c r="J11" s="94">
        <v>84800</v>
      </c>
    </row>
    <row r="12" spans="1:10" x14ac:dyDescent="0.35">
      <c r="A12" s="95">
        <v>10</v>
      </c>
      <c r="B12" s="93">
        <v>88200</v>
      </c>
      <c r="C12" s="93">
        <v>79500</v>
      </c>
      <c r="D12" s="93">
        <v>105300</v>
      </c>
      <c r="E12" s="93">
        <v>84700</v>
      </c>
      <c r="F12" s="93">
        <v>92700</v>
      </c>
      <c r="G12" s="93">
        <v>79200</v>
      </c>
      <c r="H12" s="93">
        <v>80400</v>
      </c>
      <c r="I12" s="93">
        <v>144200</v>
      </c>
      <c r="J12" s="94">
        <v>89700</v>
      </c>
    </row>
    <row r="13" spans="1:10" x14ac:dyDescent="0.35">
      <c r="A13" s="95">
        <v>11</v>
      </c>
      <c r="B13" s="93">
        <v>76900</v>
      </c>
      <c r="C13" s="93">
        <v>69400</v>
      </c>
      <c r="D13" s="93">
        <v>70600</v>
      </c>
      <c r="E13" s="93">
        <v>58500</v>
      </c>
      <c r="F13" s="93">
        <v>58500</v>
      </c>
      <c r="G13" s="93">
        <v>78400</v>
      </c>
      <c r="H13" s="93">
        <v>65800</v>
      </c>
      <c r="I13" s="93">
        <v>100100</v>
      </c>
      <c r="J13" s="94">
        <v>69900</v>
      </c>
    </row>
    <row r="14" spans="1:10" x14ac:dyDescent="0.35">
      <c r="A14" s="95">
        <v>12</v>
      </c>
      <c r="B14" s="93">
        <v>141800</v>
      </c>
      <c r="C14" s="93">
        <v>132200</v>
      </c>
      <c r="D14" s="93">
        <v>167200</v>
      </c>
      <c r="E14" s="93">
        <v>143300</v>
      </c>
      <c r="F14" s="93">
        <v>148300</v>
      </c>
      <c r="G14" s="93">
        <v>128400</v>
      </c>
      <c r="H14" s="93">
        <v>141700</v>
      </c>
      <c r="I14" s="93">
        <v>205300</v>
      </c>
      <c r="J14" s="94">
        <v>143600</v>
      </c>
    </row>
    <row r="15" spans="1:10" x14ac:dyDescent="0.35">
      <c r="A15" s="95">
        <v>13</v>
      </c>
      <c r="B15" s="93">
        <v>79300</v>
      </c>
      <c r="C15" s="93">
        <v>85200</v>
      </c>
      <c r="D15" s="93">
        <v>86800</v>
      </c>
      <c r="E15" s="93">
        <v>62700</v>
      </c>
      <c r="F15" s="93">
        <v>63000</v>
      </c>
      <c r="G15" s="93">
        <v>76800</v>
      </c>
      <c r="H15" s="93">
        <v>80300</v>
      </c>
      <c r="I15" s="93">
        <v>68900</v>
      </c>
      <c r="J15" s="94">
        <v>78300</v>
      </c>
    </row>
    <row r="16" spans="1:10" x14ac:dyDescent="0.35">
      <c r="A16" s="95">
        <v>14</v>
      </c>
      <c r="B16" s="93">
        <v>225000</v>
      </c>
      <c r="C16" s="93">
        <v>235200</v>
      </c>
      <c r="D16" s="93">
        <v>241900</v>
      </c>
      <c r="E16" s="93">
        <v>233600</v>
      </c>
      <c r="F16" s="93">
        <v>226700</v>
      </c>
      <c r="G16" s="93">
        <v>218100</v>
      </c>
      <c r="H16" s="93">
        <v>194800</v>
      </c>
      <c r="I16" s="93">
        <v>279600</v>
      </c>
      <c r="J16" s="94">
        <v>232100</v>
      </c>
    </row>
    <row r="17" spans="1:10" ht="16" thickBot="1" x14ac:dyDescent="0.4">
      <c r="A17" s="96">
        <v>15</v>
      </c>
      <c r="B17" s="93">
        <v>416200</v>
      </c>
      <c r="C17" s="93">
        <v>380400</v>
      </c>
      <c r="D17" s="93">
        <v>563000</v>
      </c>
      <c r="E17" s="93" t="s">
        <v>32</v>
      </c>
      <c r="F17" s="93" t="s">
        <v>32</v>
      </c>
      <c r="G17" s="93" t="s">
        <v>32</v>
      </c>
      <c r="H17" s="93" t="s">
        <v>32</v>
      </c>
      <c r="I17" s="93" t="s">
        <v>32</v>
      </c>
      <c r="J17" s="94">
        <v>468000</v>
      </c>
    </row>
    <row r="18" spans="1:10" x14ac:dyDescent="0.35">
      <c r="A18" s="89" t="s">
        <v>257</v>
      </c>
      <c r="B18" s="98">
        <v>55200</v>
      </c>
      <c r="C18" s="98">
        <v>55300</v>
      </c>
      <c r="D18" s="98">
        <v>58400</v>
      </c>
      <c r="E18" s="98">
        <v>60200</v>
      </c>
      <c r="F18" s="98">
        <v>51200</v>
      </c>
      <c r="G18" s="98">
        <v>56800</v>
      </c>
      <c r="H18" s="98">
        <v>48000</v>
      </c>
      <c r="I18" s="98">
        <v>69900</v>
      </c>
      <c r="J18" s="99">
        <v>56100</v>
      </c>
    </row>
    <row r="19" spans="1:10" s="233" customFormat="1" x14ac:dyDescent="0.35">
      <c r="A19" s="233" t="s">
        <v>251</v>
      </c>
    </row>
  </sheetData>
  <mergeCells count="2">
    <mergeCell ref="A1:J1"/>
    <mergeCell ref="A19:XFD19"/>
  </mergeCells>
  <hyperlinks>
    <hyperlink ref="A19" location="TableOfContents!A1" display="Back to Table of Contents" xr:uid="{BD3C1AC3-85E3-42FD-AD40-EC8E1440149D}"/>
  </hyperlinks>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J19"/>
  <sheetViews>
    <sheetView workbookViewId="0">
      <selection activeCell="A19" sqref="A19:XFD19"/>
    </sheetView>
  </sheetViews>
  <sheetFormatPr defaultColWidth="0" defaultRowHeight="15.5" zeroHeight="1" x14ac:dyDescent="0.35"/>
  <cols>
    <col min="1" max="1" width="43" style="18" bestFit="1" customWidth="1"/>
    <col min="2" max="10" width="10" style="18" customWidth="1"/>
    <col min="11" max="16384" width="9.1796875" style="18" hidden="1"/>
  </cols>
  <sheetData>
    <row r="1" spans="1:10" x14ac:dyDescent="0.35">
      <c r="A1" s="231" t="str">
        <f>n_t058h</f>
        <v>Table N.58 Total annualised committed supports (participants not in SIL) by support category as at 31 December 2022 ($m)</v>
      </c>
      <c r="B1" s="231"/>
      <c r="C1" s="231"/>
      <c r="D1" s="231"/>
      <c r="E1" s="231"/>
      <c r="F1" s="231"/>
      <c r="G1" s="231"/>
      <c r="H1" s="231"/>
      <c r="I1" s="231"/>
      <c r="J1" s="231"/>
    </row>
    <row r="2" spans="1:10" ht="16" thickBot="1" x14ac:dyDescent="0.4">
      <c r="A2" s="23" t="s">
        <v>57</v>
      </c>
      <c r="B2" s="25" t="s">
        <v>42</v>
      </c>
      <c r="C2" s="25" t="s">
        <v>43</v>
      </c>
      <c r="D2" s="25" t="s">
        <v>44</v>
      </c>
      <c r="E2" s="25" t="s">
        <v>45</v>
      </c>
      <c r="F2" s="25" t="s">
        <v>46</v>
      </c>
      <c r="G2" s="25" t="s">
        <v>47</v>
      </c>
      <c r="H2" s="25" t="s">
        <v>48</v>
      </c>
      <c r="I2" s="25" t="s">
        <v>49</v>
      </c>
      <c r="J2" s="25" t="s">
        <v>50</v>
      </c>
    </row>
    <row r="3" spans="1:10" x14ac:dyDescent="0.35">
      <c r="A3" s="115" t="s">
        <v>10</v>
      </c>
      <c r="B3" s="116">
        <v>3302059972.1707749</v>
      </c>
      <c r="C3" s="116">
        <v>2815186763.2241244</v>
      </c>
      <c r="D3" s="116">
        <v>2702489068.5628543</v>
      </c>
      <c r="E3" s="116">
        <v>1054295988.1644968</v>
      </c>
      <c r="F3" s="116">
        <v>965512606.79272282</v>
      </c>
      <c r="G3" s="116">
        <v>247495808.57756102</v>
      </c>
      <c r="H3" s="116">
        <v>169977776.05991983</v>
      </c>
      <c r="I3" s="116">
        <v>133941852.82037498</v>
      </c>
      <c r="J3" s="117">
        <v>11392785358.740623</v>
      </c>
    </row>
    <row r="4" spans="1:10" x14ac:dyDescent="0.35">
      <c r="A4" s="118" t="s">
        <v>11</v>
      </c>
      <c r="B4" s="77">
        <v>192000781.12349454</v>
      </c>
      <c r="C4" s="77">
        <v>194867661.29809538</v>
      </c>
      <c r="D4" s="77">
        <v>171846525.28518805</v>
      </c>
      <c r="E4" s="77">
        <v>68905939.108179599</v>
      </c>
      <c r="F4" s="77">
        <v>57492231.201254703</v>
      </c>
      <c r="G4" s="77">
        <v>15539718.724644322</v>
      </c>
      <c r="H4" s="77">
        <v>10080688.139668938</v>
      </c>
      <c r="I4" s="77">
        <v>5718861.4513362786</v>
      </c>
      <c r="J4" s="109">
        <v>716511773.34383368</v>
      </c>
    </row>
    <row r="5" spans="1:10" x14ac:dyDescent="0.35">
      <c r="A5" s="118" t="s">
        <v>12</v>
      </c>
      <c r="B5" s="77">
        <v>2216279760.5100436</v>
      </c>
      <c r="C5" s="77">
        <v>2044744856.2152851</v>
      </c>
      <c r="D5" s="77">
        <v>1536552992.8756495</v>
      </c>
      <c r="E5" s="77">
        <v>608749015.47702885</v>
      </c>
      <c r="F5" s="77">
        <v>502317237.82714778</v>
      </c>
      <c r="G5" s="77">
        <v>173828911.83106482</v>
      </c>
      <c r="H5" s="77">
        <v>89465953.797560811</v>
      </c>
      <c r="I5" s="77">
        <v>62772434.514679953</v>
      </c>
      <c r="J5" s="109">
        <v>7236037710.4932966</v>
      </c>
    </row>
    <row r="6" spans="1:10" x14ac:dyDescent="0.35">
      <c r="A6" s="118" t="s">
        <v>13</v>
      </c>
      <c r="B6" s="77">
        <v>128128272.14482532</v>
      </c>
      <c r="C6" s="77">
        <v>118850878.8124707</v>
      </c>
      <c r="D6" s="77">
        <v>81738607.481399044</v>
      </c>
      <c r="E6" s="77">
        <v>35163957.162582189</v>
      </c>
      <c r="F6" s="77">
        <v>31648540.770785395</v>
      </c>
      <c r="G6" s="77">
        <v>10323998.05778987</v>
      </c>
      <c r="H6" s="77">
        <v>6980792.9720884627</v>
      </c>
      <c r="I6" s="77">
        <v>3244173.3899336192</v>
      </c>
      <c r="J6" s="109">
        <v>416108362.5716061</v>
      </c>
    </row>
    <row r="7" spans="1:10" x14ac:dyDescent="0.35">
      <c r="A7" s="119" t="s">
        <v>14</v>
      </c>
      <c r="B7" s="80">
        <v>128647216.14524257</v>
      </c>
      <c r="C7" s="80">
        <v>130449784.75827283</v>
      </c>
      <c r="D7" s="80">
        <v>106530850.77561958</v>
      </c>
      <c r="E7" s="80">
        <v>37824267.838145085</v>
      </c>
      <c r="F7" s="80">
        <v>46967606.321899541</v>
      </c>
      <c r="G7" s="80">
        <v>11302202.087098837</v>
      </c>
      <c r="H7" s="80">
        <v>6146250.3630628213</v>
      </c>
      <c r="I7" s="80">
        <v>6709963.818445174</v>
      </c>
      <c r="J7" s="120">
        <v>474677063.03709763</v>
      </c>
    </row>
    <row r="8" spans="1:10" x14ac:dyDescent="0.35">
      <c r="A8" s="118" t="s">
        <v>15</v>
      </c>
      <c r="B8" s="77">
        <v>1892168983.8015344</v>
      </c>
      <c r="C8" s="77">
        <v>1834175229.723387</v>
      </c>
      <c r="D8" s="77">
        <v>1393380785.6053922</v>
      </c>
      <c r="E8" s="77">
        <v>589722893.22408736</v>
      </c>
      <c r="F8" s="77">
        <v>521507191.05085802</v>
      </c>
      <c r="G8" s="77">
        <v>120971742.79846433</v>
      </c>
      <c r="H8" s="77">
        <v>98971923.988878295</v>
      </c>
      <c r="I8" s="77">
        <v>70504647.634183243</v>
      </c>
      <c r="J8" s="109">
        <v>6522334194.2310266</v>
      </c>
    </row>
    <row r="9" spans="1:10" x14ac:dyDescent="0.35">
      <c r="A9" s="118" t="s">
        <v>16</v>
      </c>
      <c r="B9" s="77">
        <v>89629603.262683943</v>
      </c>
      <c r="C9" s="77">
        <v>58109431.379561685</v>
      </c>
      <c r="D9" s="77">
        <v>45680798.444503233</v>
      </c>
      <c r="E9" s="77">
        <v>33955854.469943956</v>
      </c>
      <c r="F9" s="77">
        <v>22646699.679401956</v>
      </c>
      <c r="G9" s="77">
        <v>7466492.7743310146</v>
      </c>
      <c r="H9" s="77">
        <v>5411827.7339665899</v>
      </c>
      <c r="I9" s="77">
        <v>3195994.0295155877</v>
      </c>
      <c r="J9" s="109">
        <v>266103527.70017672</v>
      </c>
    </row>
    <row r="10" spans="1:10" x14ac:dyDescent="0.35">
      <c r="A10" s="121" t="s">
        <v>17</v>
      </c>
      <c r="B10" s="77">
        <v>28577702.621226735</v>
      </c>
      <c r="C10" s="77">
        <v>16338054.152293412</v>
      </c>
      <c r="D10" s="77">
        <v>13253020.082866414</v>
      </c>
      <c r="E10" s="77">
        <v>3740110.6425651042</v>
      </c>
      <c r="F10" s="77">
        <v>3954670.0765459747</v>
      </c>
      <c r="G10" s="77">
        <v>2499577.0724971825</v>
      </c>
      <c r="H10" s="77">
        <v>2809675.1529541579</v>
      </c>
      <c r="I10" s="77">
        <v>348569.6975888192</v>
      </c>
      <c r="J10" s="109">
        <v>71560332.5039123</v>
      </c>
    </row>
    <row r="11" spans="1:10" x14ac:dyDescent="0.35">
      <c r="A11" s="118" t="s">
        <v>18</v>
      </c>
      <c r="B11" s="82">
        <v>786734.12792361411</v>
      </c>
      <c r="C11" s="82">
        <v>2413257.1974464743</v>
      </c>
      <c r="D11" s="82">
        <v>589562.82825598132</v>
      </c>
      <c r="E11" s="82">
        <v>349633.65956101491</v>
      </c>
      <c r="F11" s="82">
        <v>186575.01396839562</v>
      </c>
      <c r="G11" s="82">
        <v>93008.111338354865</v>
      </c>
      <c r="H11" s="83">
        <v>13969.713359541138</v>
      </c>
      <c r="I11" s="83">
        <v>41822.164814964905</v>
      </c>
      <c r="J11" s="122">
        <v>4474562.8166683409</v>
      </c>
    </row>
    <row r="12" spans="1:10" x14ac:dyDescent="0.35">
      <c r="A12" s="118" t="s">
        <v>19</v>
      </c>
      <c r="B12" s="82">
        <v>55558.294511045773</v>
      </c>
      <c r="C12" s="82">
        <v>156182.12632088535</v>
      </c>
      <c r="D12" s="83">
        <v>41351.493907415439</v>
      </c>
      <c r="E12" s="83">
        <v>41926.767927455563</v>
      </c>
      <c r="F12" s="82">
        <v>137998.52820252601</v>
      </c>
      <c r="G12" s="83">
        <v>9533.2136307759392</v>
      </c>
      <c r="H12" s="83" t="s">
        <v>32</v>
      </c>
      <c r="I12" s="77" t="s">
        <v>32</v>
      </c>
      <c r="J12" s="122">
        <v>442550.4245001041</v>
      </c>
    </row>
    <row r="13" spans="1:10" x14ac:dyDescent="0.35">
      <c r="A13" s="118" t="s">
        <v>20</v>
      </c>
      <c r="B13" s="77">
        <v>172367058.97263709</v>
      </c>
      <c r="C13" s="77">
        <v>147793971.26168999</v>
      </c>
      <c r="D13" s="77">
        <v>77138940.276737124</v>
      </c>
      <c r="E13" s="77">
        <v>63932401.260294303</v>
      </c>
      <c r="F13" s="77">
        <v>42668694.994039573</v>
      </c>
      <c r="G13" s="77">
        <v>11144812.138028393</v>
      </c>
      <c r="H13" s="77">
        <v>7694206.4835246317</v>
      </c>
      <c r="I13" s="77">
        <v>7765215.9736817367</v>
      </c>
      <c r="J13" s="109">
        <v>530621765.19044006</v>
      </c>
    </row>
    <row r="14" spans="1:10" x14ac:dyDescent="0.35">
      <c r="A14" s="118" t="s">
        <v>21</v>
      </c>
      <c r="B14" s="77">
        <v>112157690.9110014</v>
      </c>
      <c r="C14" s="77">
        <v>96488806.252027035</v>
      </c>
      <c r="D14" s="77">
        <v>51303087.320081465</v>
      </c>
      <c r="E14" s="77">
        <v>53792715.267804861</v>
      </c>
      <c r="F14" s="77">
        <v>15216492.189058466</v>
      </c>
      <c r="G14" s="77">
        <v>14044299.477989951</v>
      </c>
      <c r="H14" s="77">
        <v>10802434.763286373</v>
      </c>
      <c r="I14" s="77">
        <v>10243689.14445216</v>
      </c>
      <c r="J14" s="109">
        <v>364193057.03203166</v>
      </c>
    </row>
    <row r="15" spans="1:10" x14ac:dyDescent="0.35">
      <c r="A15" s="123" t="s">
        <v>22</v>
      </c>
      <c r="B15" s="86">
        <v>260623061.75522059</v>
      </c>
      <c r="C15" s="86">
        <v>318613649.72922891</v>
      </c>
      <c r="D15" s="86">
        <v>204279352.00409609</v>
      </c>
      <c r="E15" s="86">
        <v>94067472.496802673</v>
      </c>
      <c r="F15" s="86">
        <v>73540549.677646503</v>
      </c>
      <c r="G15" s="86">
        <v>22523294.824161131</v>
      </c>
      <c r="H15" s="86">
        <v>12660810.123095356</v>
      </c>
      <c r="I15" s="86">
        <v>21509085.130441088</v>
      </c>
      <c r="J15" s="124">
        <v>1008133224.8723675</v>
      </c>
    </row>
    <row r="16" spans="1:10" x14ac:dyDescent="0.35">
      <c r="A16" s="121" t="s">
        <v>23</v>
      </c>
      <c r="B16" s="77">
        <v>347638616.73000735</v>
      </c>
      <c r="C16" s="77">
        <v>282115559.41000241</v>
      </c>
      <c r="D16" s="77">
        <v>273078051.82000071</v>
      </c>
      <c r="E16" s="77">
        <v>154980626.44999996</v>
      </c>
      <c r="F16" s="77">
        <v>96544382.529999927</v>
      </c>
      <c r="G16" s="77">
        <v>26603798.594559401</v>
      </c>
      <c r="H16" s="77">
        <v>17915828.510000005</v>
      </c>
      <c r="I16" s="77">
        <v>11888742.270000005</v>
      </c>
      <c r="J16" s="109">
        <v>1210896947.9245698</v>
      </c>
    </row>
    <row r="17" spans="1:10" ht="16" thickBot="1" x14ac:dyDescent="0.4">
      <c r="A17" s="125" t="s">
        <v>24</v>
      </c>
      <c r="B17" s="77">
        <v>72067891.804687381</v>
      </c>
      <c r="C17" s="77">
        <v>69774150.382557094</v>
      </c>
      <c r="D17" s="77">
        <v>60476798.417214505</v>
      </c>
      <c r="E17" s="77">
        <v>21281275.142351422</v>
      </c>
      <c r="F17" s="77">
        <v>16019531.743131261</v>
      </c>
      <c r="G17" s="77">
        <v>7084712.4550550161</v>
      </c>
      <c r="H17" s="77">
        <v>4300483.6056338884</v>
      </c>
      <c r="I17" s="77">
        <v>1976068.1293523435</v>
      </c>
      <c r="J17" s="109">
        <v>253082457.8699829</v>
      </c>
    </row>
    <row r="18" spans="1:10" ht="16" thickBot="1" x14ac:dyDescent="0.4">
      <c r="A18" s="110" t="s">
        <v>257</v>
      </c>
      <c r="B18" s="111">
        <v>8943188904.3758144</v>
      </c>
      <c r="C18" s="111">
        <v>8130078235.9227629</v>
      </c>
      <c r="D18" s="111">
        <v>6718379793.2737646</v>
      </c>
      <c r="E18" s="111">
        <v>2820804077.1317711</v>
      </c>
      <c r="F18" s="111">
        <v>2396361008.3966627</v>
      </c>
      <c r="G18" s="111">
        <v>672215602.64534557</v>
      </c>
      <c r="H18" s="111">
        <v>443232621.40699965</v>
      </c>
      <c r="I18" s="111">
        <v>339861120.16879982</v>
      </c>
      <c r="J18" s="112">
        <v>30469246580.659267</v>
      </c>
    </row>
    <row r="19" spans="1:10" s="233" customFormat="1" ht="15" customHeight="1" x14ac:dyDescent="0.35">
      <c r="A19" s="233" t="s">
        <v>251</v>
      </c>
    </row>
  </sheetData>
  <mergeCells count="2">
    <mergeCell ref="A1:J1"/>
    <mergeCell ref="A19:XFD19"/>
  </mergeCells>
  <hyperlinks>
    <hyperlink ref="A19" location="TableOfContents!A1" display="Back to Table of Contents" xr:uid="{EE8B66F1-1CE1-49AA-87E1-A05D0E397AB4}"/>
  </hyperlinks>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J8"/>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0" style="18" hidden="1"/>
  </cols>
  <sheetData>
    <row r="1" spans="1:10" x14ac:dyDescent="0.35">
      <c r="A1" s="231" t="str">
        <f>n_t059h</f>
        <v>Table N.59 Total payments by gender for the year ending 31 December 2022 ($m)</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77">
        <v>5817061501.1567469</v>
      </c>
      <c r="C3" s="77">
        <v>4312080966.211669</v>
      </c>
      <c r="D3" s="77">
        <v>3775284554.0166116</v>
      </c>
      <c r="E3" s="77">
        <v>1505472228.1511848</v>
      </c>
      <c r="F3" s="77">
        <v>1495859978.8720474</v>
      </c>
      <c r="G3" s="77">
        <v>459147293.05215538</v>
      </c>
      <c r="H3" s="77">
        <v>273480361.99040091</v>
      </c>
      <c r="I3" s="77">
        <v>287377145.61060941</v>
      </c>
      <c r="J3" s="78">
        <v>17926874819.898132</v>
      </c>
    </row>
    <row r="4" spans="1:10" x14ac:dyDescent="0.35">
      <c r="A4" s="101" t="s">
        <v>355</v>
      </c>
      <c r="B4" s="77">
        <v>3880565255.6160917</v>
      </c>
      <c r="C4" s="77">
        <v>3133474837.4809422</v>
      </c>
      <c r="D4" s="77">
        <v>2787163063.9512291</v>
      </c>
      <c r="E4" s="77">
        <v>1041800574.8658353</v>
      </c>
      <c r="F4" s="77">
        <v>1042899646.8386215</v>
      </c>
      <c r="G4" s="77">
        <v>330999581.16481256</v>
      </c>
      <c r="H4" s="77">
        <v>208159738.65243715</v>
      </c>
      <c r="I4" s="77">
        <v>178401456.09369424</v>
      </c>
      <c r="J4" s="78">
        <v>12604673137.347078</v>
      </c>
    </row>
    <row r="5" spans="1:10" ht="16" thickBot="1" x14ac:dyDescent="0.4">
      <c r="A5" s="103" t="s">
        <v>356</v>
      </c>
      <c r="B5" s="77">
        <v>64514163.819196798</v>
      </c>
      <c r="C5" s="77">
        <v>56220898.060762905</v>
      </c>
      <c r="D5" s="77">
        <v>36508147.225172877</v>
      </c>
      <c r="E5" s="77">
        <v>14543405.011180175</v>
      </c>
      <c r="F5" s="77">
        <v>79724405.792566761</v>
      </c>
      <c r="G5" s="77">
        <v>16078342.309303492</v>
      </c>
      <c r="H5" s="77">
        <v>4154447.741115733</v>
      </c>
      <c r="I5" s="77">
        <v>1028009.3168493182</v>
      </c>
      <c r="J5" s="78">
        <v>272801585.80614799</v>
      </c>
    </row>
    <row r="6" spans="1:10" x14ac:dyDescent="0.35">
      <c r="A6" s="89" t="s">
        <v>257</v>
      </c>
      <c r="B6" s="90">
        <v>9762140920.5920353</v>
      </c>
      <c r="C6" s="90">
        <v>7501776701.7533751</v>
      </c>
      <c r="D6" s="90">
        <v>6598955765.1930132</v>
      </c>
      <c r="E6" s="90">
        <v>2561816208.0282006</v>
      </c>
      <c r="F6" s="90">
        <v>2618484031.5032358</v>
      </c>
      <c r="G6" s="90">
        <v>806225216.52627146</v>
      </c>
      <c r="H6" s="90">
        <v>485794548.38395381</v>
      </c>
      <c r="I6" s="90">
        <v>466806611.02115291</v>
      </c>
      <c r="J6" s="91">
        <v>30958730164.901356</v>
      </c>
    </row>
    <row r="7" spans="1:10" ht="42" customHeight="1" x14ac:dyDescent="0.35">
      <c r="A7" s="231" t="str">
        <f>IFERROR(INDEX(Footnotes!$D:$D,MATCH(Footnotes!$B$32,Footnotes!$B:$B,0)),"")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9FA9B587-FEFA-483E-A017-8394F24BF54D}"/>
  </hyperlinks>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J8"/>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n_t060h</f>
        <v>Table N.60 Average payments by gender for the year ending 31 December 2022 ($)</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93">
        <v>56900</v>
      </c>
      <c r="C3" s="93">
        <v>49900</v>
      </c>
      <c r="D3" s="93">
        <v>55200</v>
      </c>
      <c r="E3" s="93">
        <v>52700</v>
      </c>
      <c r="F3" s="93">
        <v>51300</v>
      </c>
      <c r="G3" s="93">
        <v>63200</v>
      </c>
      <c r="H3" s="93">
        <v>48700</v>
      </c>
      <c r="I3" s="93">
        <v>88400</v>
      </c>
      <c r="J3" s="94">
        <v>54200</v>
      </c>
    </row>
    <row r="4" spans="1:10" x14ac:dyDescent="0.35">
      <c r="A4" s="101" t="s">
        <v>355</v>
      </c>
      <c r="B4" s="93">
        <v>65900</v>
      </c>
      <c r="C4" s="93">
        <v>56700</v>
      </c>
      <c r="D4" s="93">
        <v>65800</v>
      </c>
      <c r="E4" s="93">
        <v>59700</v>
      </c>
      <c r="F4" s="93">
        <v>62100</v>
      </c>
      <c r="G4" s="93">
        <v>72000</v>
      </c>
      <c r="H4" s="93">
        <v>56900</v>
      </c>
      <c r="I4" s="93">
        <v>104700</v>
      </c>
      <c r="J4" s="94">
        <v>62800</v>
      </c>
    </row>
    <row r="5" spans="1:10" ht="16" thickBot="1" x14ac:dyDescent="0.4">
      <c r="A5" s="103" t="s">
        <v>356</v>
      </c>
      <c r="B5" s="93">
        <v>35800</v>
      </c>
      <c r="C5" s="93">
        <v>30000</v>
      </c>
      <c r="D5" s="93">
        <v>37200</v>
      </c>
      <c r="E5" s="93">
        <v>35800</v>
      </c>
      <c r="F5" s="93">
        <v>97100</v>
      </c>
      <c r="G5" s="93">
        <v>56800</v>
      </c>
      <c r="H5" s="93">
        <v>37300</v>
      </c>
      <c r="I5" s="93">
        <v>39500</v>
      </c>
      <c r="J5" s="94">
        <v>43200</v>
      </c>
    </row>
    <row r="6" spans="1:10" x14ac:dyDescent="0.35">
      <c r="A6" s="89" t="s">
        <v>257</v>
      </c>
      <c r="B6" s="98">
        <v>59900</v>
      </c>
      <c r="C6" s="98">
        <v>52300</v>
      </c>
      <c r="D6" s="98">
        <v>59100</v>
      </c>
      <c r="E6" s="98">
        <v>55200</v>
      </c>
      <c r="F6" s="98">
        <v>56000</v>
      </c>
      <c r="G6" s="98">
        <v>66400</v>
      </c>
      <c r="H6" s="98">
        <v>51800</v>
      </c>
      <c r="I6" s="98">
        <v>93700</v>
      </c>
      <c r="J6" s="99">
        <v>57600</v>
      </c>
    </row>
    <row r="7" spans="1:10" ht="42" customHeight="1" x14ac:dyDescent="0.35">
      <c r="A7" s="231" t="str">
        <f>IFERROR(INDEX(Footnotes!$D:$D,MATCH(Footnotes!$B$32,Footnotes!$B:$B,0)),"")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9C45F971-4151-413F-AB3A-AC8EC2F42891}"/>
  </hyperlinks>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n_t061h</f>
        <v>Table N.61 Total payments by age group for the year ending 31 December 2022 ($m)</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113" t="s">
        <v>50</v>
      </c>
    </row>
    <row r="3" spans="1:10" x14ac:dyDescent="0.35">
      <c r="A3" s="100" t="s">
        <v>345</v>
      </c>
      <c r="B3" s="77">
        <v>444697179.41728228</v>
      </c>
      <c r="C3" s="77">
        <v>393718671.14010847</v>
      </c>
      <c r="D3" s="77">
        <v>279176494.67821121</v>
      </c>
      <c r="E3" s="77">
        <v>122980423.01029065</v>
      </c>
      <c r="F3" s="77">
        <v>101811774.92642611</v>
      </c>
      <c r="G3" s="77">
        <v>22572817.265156459</v>
      </c>
      <c r="H3" s="77">
        <v>19883512.91975214</v>
      </c>
      <c r="I3" s="77">
        <v>17422752.374931041</v>
      </c>
      <c r="J3" s="91">
        <v>1402307809.4221582</v>
      </c>
    </row>
    <row r="4" spans="1:10" x14ac:dyDescent="0.35">
      <c r="A4" s="101" t="s">
        <v>346</v>
      </c>
      <c r="B4" s="77">
        <v>904422503.37796426</v>
      </c>
      <c r="C4" s="77">
        <v>802997526.55376935</v>
      </c>
      <c r="D4" s="77">
        <v>544216448.1379962</v>
      </c>
      <c r="E4" s="77">
        <v>233390427.22018385</v>
      </c>
      <c r="F4" s="77">
        <v>226365327.78580663</v>
      </c>
      <c r="G4" s="77">
        <v>64934355.247670062</v>
      </c>
      <c r="H4" s="77">
        <v>45881173.192669138</v>
      </c>
      <c r="I4" s="77">
        <v>41168217.273898147</v>
      </c>
      <c r="J4" s="78">
        <v>2863657315.684195</v>
      </c>
    </row>
    <row r="5" spans="1:10" x14ac:dyDescent="0.35">
      <c r="A5" s="101" t="s">
        <v>347</v>
      </c>
      <c r="B5" s="77">
        <v>514616777.162916</v>
      </c>
      <c r="C5" s="77">
        <v>426625231.46180594</v>
      </c>
      <c r="D5" s="77">
        <v>318791557.96786213</v>
      </c>
      <c r="E5" s="77">
        <v>126221482.64271598</v>
      </c>
      <c r="F5" s="77">
        <v>130786244.90404499</v>
      </c>
      <c r="G5" s="77">
        <v>44307657.670299411</v>
      </c>
      <c r="H5" s="77">
        <v>21921946.920859445</v>
      </c>
      <c r="I5" s="77">
        <v>20720963.810406543</v>
      </c>
      <c r="J5" s="78">
        <v>1604175909.7967989</v>
      </c>
    </row>
    <row r="6" spans="1:10" x14ac:dyDescent="0.35">
      <c r="A6" s="101" t="s">
        <v>348</v>
      </c>
      <c r="B6" s="77">
        <v>985190061.41029823</v>
      </c>
      <c r="C6" s="77">
        <v>748403744.15140629</v>
      </c>
      <c r="D6" s="77">
        <v>655674049.29945147</v>
      </c>
      <c r="E6" s="77">
        <v>256621931.04454955</v>
      </c>
      <c r="F6" s="77">
        <v>270597910.9142701</v>
      </c>
      <c r="G6" s="77">
        <v>93121170.201171502</v>
      </c>
      <c r="H6" s="77">
        <v>43824640.248583175</v>
      </c>
      <c r="I6" s="77">
        <v>45744504.761232704</v>
      </c>
      <c r="J6" s="78">
        <v>3099537420.0109625</v>
      </c>
    </row>
    <row r="7" spans="1:10" x14ac:dyDescent="0.35">
      <c r="A7" s="101" t="s">
        <v>349</v>
      </c>
      <c r="B7" s="77">
        <v>1317807502.6675749</v>
      </c>
      <c r="C7" s="77">
        <v>988821876.25865543</v>
      </c>
      <c r="D7" s="77">
        <v>955730139.12047434</v>
      </c>
      <c r="E7" s="77">
        <v>402331815.67944735</v>
      </c>
      <c r="F7" s="77">
        <v>350252766.19268906</v>
      </c>
      <c r="G7" s="77">
        <v>126678282.80765182</v>
      </c>
      <c r="H7" s="77">
        <v>61416200.269999243</v>
      </c>
      <c r="I7" s="77">
        <v>65347089.300547712</v>
      </c>
      <c r="J7" s="78">
        <v>4268945815.7670393</v>
      </c>
    </row>
    <row r="8" spans="1:10" x14ac:dyDescent="0.35">
      <c r="A8" s="101" t="s">
        <v>350</v>
      </c>
      <c r="B8" s="77">
        <v>1229479568.4492691</v>
      </c>
      <c r="C8" s="77">
        <v>986989480.71384287</v>
      </c>
      <c r="D8" s="77">
        <v>926391033.18474174</v>
      </c>
      <c r="E8" s="77">
        <v>350787087.66660863</v>
      </c>
      <c r="F8" s="77">
        <v>348761247.77303147</v>
      </c>
      <c r="G8" s="77">
        <v>100045957.40165883</v>
      </c>
      <c r="H8" s="77">
        <v>76317052.569998845</v>
      </c>
      <c r="I8" s="77">
        <v>73455261.397123262</v>
      </c>
      <c r="J8" s="78">
        <v>4092345054.3562746</v>
      </c>
    </row>
    <row r="9" spans="1:10" x14ac:dyDescent="0.35">
      <c r="A9" s="101" t="s">
        <v>351</v>
      </c>
      <c r="B9" s="77">
        <v>1584268606.4972143</v>
      </c>
      <c r="C9" s="77">
        <v>1224369727.7346087</v>
      </c>
      <c r="D9" s="77">
        <v>1121885302.3169677</v>
      </c>
      <c r="E9" s="77">
        <v>399284802.31757647</v>
      </c>
      <c r="F9" s="77">
        <v>448322402.11936009</v>
      </c>
      <c r="G9" s="77">
        <v>137315597.91863739</v>
      </c>
      <c r="H9" s="77">
        <v>78285236.389998853</v>
      </c>
      <c r="I9" s="77">
        <v>88988215.192191482</v>
      </c>
      <c r="J9" s="78">
        <v>5082809095.8665543</v>
      </c>
    </row>
    <row r="10" spans="1:10" x14ac:dyDescent="0.35">
      <c r="A10" s="101" t="s">
        <v>352</v>
      </c>
      <c r="B10" s="77">
        <v>1972549396.5096724</v>
      </c>
      <c r="C10" s="77">
        <v>1441597389.3316915</v>
      </c>
      <c r="D10" s="77">
        <v>1357693560.1503282</v>
      </c>
      <c r="E10" s="77">
        <v>504544643.47764063</v>
      </c>
      <c r="F10" s="77">
        <v>548464491.51115441</v>
      </c>
      <c r="G10" s="77">
        <v>165467115.83017814</v>
      </c>
      <c r="H10" s="77">
        <v>92857913.33999835</v>
      </c>
      <c r="I10" s="77">
        <v>83511338.482739747</v>
      </c>
      <c r="J10" s="78">
        <v>6167255947.2934055</v>
      </c>
    </row>
    <row r="11" spans="1:10" ht="16" thickBot="1" x14ac:dyDescent="0.4">
      <c r="A11" s="103" t="s">
        <v>353</v>
      </c>
      <c r="B11" s="77">
        <v>809109325.0998435</v>
      </c>
      <c r="C11" s="77">
        <v>488253054.40748608</v>
      </c>
      <c r="D11" s="77">
        <v>439397180.33697975</v>
      </c>
      <c r="E11" s="77">
        <v>165653594.96918759</v>
      </c>
      <c r="F11" s="77">
        <v>193121865.37645257</v>
      </c>
      <c r="G11" s="77">
        <v>51782262.183847792</v>
      </c>
      <c r="H11" s="77">
        <v>45406872.532094635</v>
      </c>
      <c r="I11" s="77">
        <v>30448268.428082343</v>
      </c>
      <c r="J11" s="114">
        <v>2223315174.8539753</v>
      </c>
    </row>
    <row r="12" spans="1:10" x14ac:dyDescent="0.35">
      <c r="A12" s="89" t="s">
        <v>257</v>
      </c>
      <c r="B12" s="90">
        <v>9762140920.5920353</v>
      </c>
      <c r="C12" s="90">
        <v>7501776701.7533751</v>
      </c>
      <c r="D12" s="90">
        <v>6598955765.1930132</v>
      </c>
      <c r="E12" s="90">
        <v>2561816208.0282006</v>
      </c>
      <c r="F12" s="90">
        <v>2618484031.5032358</v>
      </c>
      <c r="G12" s="90">
        <v>806225216.52627134</v>
      </c>
      <c r="H12" s="90">
        <v>485794548.38395387</v>
      </c>
      <c r="I12" s="90">
        <v>466806611.02115297</v>
      </c>
      <c r="J12" s="91">
        <v>30958730164.90136</v>
      </c>
    </row>
    <row r="13" spans="1:10" s="233" customFormat="1" x14ac:dyDescent="0.35">
      <c r="A13" s="233" t="s">
        <v>251</v>
      </c>
    </row>
  </sheetData>
  <mergeCells count="2">
    <mergeCell ref="A1:J1"/>
    <mergeCell ref="A13:XFD13"/>
  </mergeCells>
  <hyperlinks>
    <hyperlink ref="A13" location="TableOfContents!A1" display="Back to Table of Contents" xr:uid="{8B066A97-74BB-4BBE-AE2F-34397E50789D}"/>
  </hyperlinks>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J13"/>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x14ac:dyDescent="0.35">
      <c r="A1" s="231" t="str">
        <f>n_t062h</f>
        <v>Table N.62 Average payments by age group for the year ending 31 December 2022 ($)</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93">
        <v>17000</v>
      </c>
      <c r="C3" s="93">
        <v>16000</v>
      </c>
      <c r="D3" s="93">
        <v>15200</v>
      </c>
      <c r="E3" s="93">
        <v>22300</v>
      </c>
      <c r="F3" s="93">
        <v>15500</v>
      </c>
      <c r="G3" s="93">
        <v>14100</v>
      </c>
      <c r="H3" s="93">
        <v>16300</v>
      </c>
      <c r="I3" s="93">
        <v>19200</v>
      </c>
      <c r="J3" s="94">
        <v>16500</v>
      </c>
    </row>
    <row r="4" spans="1:10" x14ac:dyDescent="0.35">
      <c r="A4" s="101" t="s">
        <v>346</v>
      </c>
      <c r="B4" s="93">
        <v>21800</v>
      </c>
      <c r="C4" s="93">
        <v>21500</v>
      </c>
      <c r="D4" s="93">
        <v>18200</v>
      </c>
      <c r="E4" s="93">
        <v>20300</v>
      </c>
      <c r="F4" s="93">
        <v>16800</v>
      </c>
      <c r="G4" s="93">
        <v>23500</v>
      </c>
      <c r="H4" s="93">
        <v>18900</v>
      </c>
      <c r="I4" s="93">
        <v>33300</v>
      </c>
      <c r="J4" s="94">
        <v>20400</v>
      </c>
    </row>
    <row r="5" spans="1:10" x14ac:dyDescent="0.35">
      <c r="A5" s="101" t="s">
        <v>347</v>
      </c>
      <c r="B5" s="93">
        <v>40400</v>
      </c>
      <c r="C5" s="93">
        <v>40200</v>
      </c>
      <c r="D5" s="93">
        <v>34100</v>
      </c>
      <c r="E5" s="93">
        <v>28600</v>
      </c>
      <c r="F5" s="93">
        <v>28400</v>
      </c>
      <c r="G5" s="93">
        <v>41500</v>
      </c>
      <c r="H5" s="93">
        <v>27900</v>
      </c>
      <c r="I5" s="93">
        <v>57200</v>
      </c>
      <c r="J5" s="94">
        <v>36500</v>
      </c>
    </row>
    <row r="6" spans="1:10" x14ac:dyDescent="0.35">
      <c r="A6" s="101" t="s">
        <v>348</v>
      </c>
      <c r="B6" s="93">
        <v>68800</v>
      </c>
      <c r="C6" s="93">
        <v>71700</v>
      </c>
      <c r="D6" s="93">
        <v>76500</v>
      </c>
      <c r="E6" s="93">
        <v>58300</v>
      </c>
      <c r="F6" s="93">
        <v>70400</v>
      </c>
      <c r="G6" s="93">
        <v>71200</v>
      </c>
      <c r="H6" s="93">
        <v>49800</v>
      </c>
      <c r="I6" s="93">
        <v>132800</v>
      </c>
      <c r="J6" s="94">
        <v>70300</v>
      </c>
    </row>
    <row r="7" spans="1:10" x14ac:dyDescent="0.35">
      <c r="A7" s="101" t="s">
        <v>349</v>
      </c>
      <c r="B7" s="93">
        <v>91300</v>
      </c>
      <c r="C7" s="93">
        <v>79600</v>
      </c>
      <c r="D7" s="93">
        <v>101200</v>
      </c>
      <c r="E7" s="93">
        <v>83500</v>
      </c>
      <c r="F7" s="93">
        <v>97500</v>
      </c>
      <c r="G7" s="93">
        <v>94900</v>
      </c>
      <c r="H7" s="93">
        <v>73900</v>
      </c>
      <c r="I7" s="93">
        <v>156500</v>
      </c>
      <c r="J7" s="94">
        <v>90300</v>
      </c>
    </row>
    <row r="8" spans="1:10" x14ac:dyDescent="0.35">
      <c r="A8" s="101" t="s">
        <v>350</v>
      </c>
      <c r="B8" s="93">
        <v>97600</v>
      </c>
      <c r="C8" s="93">
        <v>81900</v>
      </c>
      <c r="D8" s="93">
        <v>105300</v>
      </c>
      <c r="E8" s="93">
        <v>88900</v>
      </c>
      <c r="F8" s="93">
        <v>101200</v>
      </c>
      <c r="G8" s="93">
        <v>104900</v>
      </c>
      <c r="H8" s="93">
        <v>93900</v>
      </c>
      <c r="I8" s="93">
        <v>141800</v>
      </c>
      <c r="J8" s="94">
        <v>94900</v>
      </c>
    </row>
    <row r="9" spans="1:10" x14ac:dyDescent="0.35">
      <c r="A9" s="101" t="s">
        <v>351</v>
      </c>
      <c r="B9" s="93">
        <v>104500</v>
      </c>
      <c r="C9" s="93">
        <v>85200</v>
      </c>
      <c r="D9" s="93">
        <v>106600</v>
      </c>
      <c r="E9" s="93">
        <v>87800</v>
      </c>
      <c r="F9" s="93">
        <v>107500</v>
      </c>
      <c r="G9" s="93">
        <v>110600</v>
      </c>
      <c r="H9" s="93">
        <v>86200</v>
      </c>
      <c r="I9" s="93">
        <v>166600</v>
      </c>
      <c r="J9" s="94">
        <v>98700</v>
      </c>
    </row>
    <row r="10" spans="1:10" x14ac:dyDescent="0.35">
      <c r="A10" s="101" t="s">
        <v>352</v>
      </c>
      <c r="B10" s="93">
        <v>105900</v>
      </c>
      <c r="C10" s="93">
        <v>89500</v>
      </c>
      <c r="D10" s="93">
        <v>108200</v>
      </c>
      <c r="E10" s="93">
        <v>92500</v>
      </c>
      <c r="F10" s="93">
        <v>105800</v>
      </c>
      <c r="G10" s="93">
        <v>115200</v>
      </c>
      <c r="H10" s="93">
        <v>95600</v>
      </c>
      <c r="I10" s="93">
        <v>162600</v>
      </c>
      <c r="J10" s="94">
        <v>101400</v>
      </c>
    </row>
    <row r="11" spans="1:10" ht="16" thickBot="1" x14ac:dyDescent="0.4">
      <c r="A11" s="103" t="s">
        <v>353</v>
      </c>
      <c r="B11" s="93">
        <v>108200</v>
      </c>
      <c r="C11" s="93">
        <v>88400</v>
      </c>
      <c r="D11" s="93">
        <v>104700</v>
      </c>
      <c r="E11" s="93">
        <v>90100</v>
      </c>
      <c r="F11" s="93">
        <v>101200</v>
      </c>
      <c r="G11" s="93">
        <v>117400</v>
      </c>
      <c r="H11" s="93">
        <v>83200</v>
      </c>
      <c r="I11" s="93">
        <v>211400</v>
      </c>
      <c r="J11" s="94">
        <v>100700</v>
      </c>
    </row>
    <row r="12" spans="1:10" x14ac:dyDescent="0.35">
      <c r="A12" s="89" t="s">
        <v>257</v>
      </c>
      <c r="B12" s="98">
        <v>59900</v>
      </c>
      <c r="C12" s="98">
        <v>52300</v>
      </c>
      <c r="D12" s="98">
        <v>59100</v>
      </c>
      <c r="E12" s="98">
        <v>55200</v>
      </c>
      <c r="F12" s="98">
        <v>56000</v>
      </c>
      <c r="G12" s="98">
        <v>66400</v>
      </c>
      <c r="H12" s="98">
        <v>51800</v>
      </c>
      <c r="I12" s="98">
        <v>93700</v>
      </c>
      <c r="J12" s="99">
        <v>57600</v>
      </c>
    </row>
    <row r="13" spans="1:10" s="233" customFormat="1" x14ac:dyDescent="0.35">
      <c r="A13" s="233" t="s">
        <v>251</v>
      </c>
    </row>
  </sheetData>
  <mergeCells count="2">
    <mergeCell ref="A1:J1"/>
    <mergeCell ref="A13:XFD13"/>
  </mergeCells>
  <hyperlinks>
    <hyperlink ref="A13" location="TableOfContents!A1" display="Back to Table of Contents" xr:uid="{20D445CA-E2BE-4A56-A2F5-62FB7B907BDA}"/>
  </hyperlinks>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J20"/>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x14ac:dyDescent="0.35">
      <c r="A1" s="231" t="str">
        <f>n_t063h</f>
        <v>Table N.63 Total payments by primary disability group for the year ending 31 December 2022 ($m)</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77">
        <v>601249392.87695289</v>
      </c>
      <c r="C3" s="77">
        <v>485573816.07149154</v>
      </c>
      <c r="D3" s="77">
        <v>504730590.38969296</v>
      </c>
      <c r="E3" s="77">
        <v>188910579.78284174</v>
      </c>
      <c r="F3" s="77">
        <v>209490609.32807881</v>
      </c>
      <c r="G3" s="77">
        <v>60133884.358612984</v>
      </c>
      <c r="H3" s="77">
        <v>28823885.533060677</v>
      </c>
      <c r="I3" s="77">
        <v>64989193.610273868</v>
      </c>
      <c r="J3" s="78">
        <v>2143921796.0610058</v>
      </c>
    </row>
    <row r="4" spans="1:10" x14ac:dyDescent="0.35">
      <c r="A4" s="101" t="s">
        <v>360</v>
      </c>
      <c r="B4" s="77">
        <v>1860429916.3588028</v>
      </c>
      <c r="C4" s="77">
        <v>1498195771.0405366</v>
      </c>
      <c r="D4" s="77">
        <v>1210156460.1175458</v>
      </c>
      <c r="E4" s="77">
        <v>499181334.95542276</v>
      </c>
      <c r="F4" s="77">
        <v>535095620.38849157</v>
      </c>
      <c r="G4" s="77">
        <v>165394804.96243271</v>
      </c>
      <c r="H4" s="77">
        <v>95476523.031950846</v>
      </c>
      <c r="I4" s="77">
        <v>54534441.134719744</v>
      </c>
      <c r="J4" s="78">
        <v>5919073631.4167433</v>
      </c>
    </row>
    <row r="5" spans="1:10" x14ac:dyDescent="0.35">
      <c r="A5" s="101" t="s">
        <v>367</v>
      </c>
      <c r="B5" s="77">
        <v>707515560.01878643</v>
      </c>
      <c r="C5" s="77">
        <v>564888697.53287685</v>
      </c>
      <c r="D5" s="77">
        <v>496873109.21764737</v>
      </c>
      <c r="E5" s="77">
        <v>205795028.10201308</v>
      </c>
      <c r="F5" s="77">
        <v>163634424.20474443</v>
      </c>
      <c r="G5" s="77">
        <v>62880290.486413844</v>
      </c>
      <c r="H5" s="77">
        <v>32208061.385264292</v>
      </c>
      <c r="I5" s="77">
        <v>44221501.357534349</v>
      </c>
      <c r="J5" s="78">
        <v>2278016672.3052807</v>
      </c>
    </row>
    <row r="6" spans="1:10" x14ac:dyDescent="0.35">
      <c r="A6" s="101" t="s">
        <v>363</v>
      </c>
      <c r="B6" s="77">
        <v>157956274.88385957</v>
      </c>
      <c r="C6" s="77">
        <v>189588959.10942829</v>
      </c>
      <c r="D6" s="77">
        <v>110643415.5855505</v>
      </c>
      <c r="E6" s="77">
        <v>30985758.927696873</v>
      </c>
      <c r="F6" s="77">
        <v>39870905.110181272</v>
      </c>
      <c r="G6" s="77">
        <v>8825597.9833433256</v>
      </c>
      <c r="H6" s="77">
        <v>8343230.5896006655</v>
      </c>
      <c r="I6" s="77">
        <v>9843058.2010962553</v>
      </c>
      <c r="J6" s="78">
        <v>556093023.39075685</v>
      </c>
    </row>
    <row r="7" spans="1:10" x14ac:dyDescent="0.35">
      <c r="A7" s="102" t="s">
        <v>369</v>
      </c>
      <c r="B7" s="77">
        <v>65812601.072426617</v>
      </c>
      <c r="C7" s="77">
        <v>35670644.123011224</v>
      </c>
      <c r="D7" s="77">
        <v>35256192.932064667</v>
      </c>
      <c r="E7" s="77">
        <v>21366005.662564192</v>
      </c>
      <c r="F7" s="77">
        <v>21858826.592741854</v>
      </c>
      <c r="G7" s="77">
        <v>3693856.7103303904</v>
      </c>
      <c r="H7" s="77">
        <v>2180646.6917242338</v>
      </c>
      <c r="I7" s="77">
        <v>2593863.6156164161</v>
      </c>
      <c r="J7" s="78">
        <v>188446435.03047964</v>
      </c>
    </row>
    <row r="8" spans="1:10" x14ac:dyDescent="0.35">
      <c r="A8" s="101" t="s">
        <v>364</v>
      </c>
      <c r="B8" s="77">
        <v>66847334.227367476</v>
      </c>
      <c r="C8" s="77">
        <v>52018515.911634937</v>
      </c>
      <c r="D8" s="77">
        <v>48784963.926383689</v>
      </c>
      <c r="E8" s="77">
        <v>16936694.134817272</v>
      </c>
      <c r="F8" s="77">
        <v>14753317.666271722</v>
      </c>
      <c r="G8" s="77">
        <v>5772156.1569346981</v>
      </c>
      <c r="H8" s="77">
        <v>2428127.9701369777</v>
      </c>
      <c r="I8" s="77">
        <v>3853380.2035616203</v>
      </c>
      <c r="J8" s="78">
        <v>211394490.19710842</v>
      </c>
    </row>
    <row r="9" spans="1:10" x14ac:dyDescent="0.35">
      <c r="A9" s="101" t="s">
        <v>361</v>
      </c>
      <c r="B9" s="77">
        <v>2898884335.4115868</v>
      </c>
      <c r="C9" s="77">
        <v>2282386440.4458704</v>
      </c>
      <c r="D9" s="77">
        <v>1758575281.2971969</v>
      </c>
      <c r="E9" s="77">
        <v>750511833.03966808</v>
      </c>
      <c r="F9" s="77">
        <v>834089793.14959311</v>
      </c>
      <c r="G9" s="77">
        <v>257426088.5289256</v>
      </c>
      <c r="H9" s="77">
        <v>129251569.80270098</v>
      </c>
      <c r="I9" s="77">
        <v>107529581.4453418</v>
      </c>
      <c r="J9" s="78">
        <v>9019482401.5341682</v>
      </c>
    </row>
    <row r="10" spans="1:10" x14ac:dyDescent="0.35">
      <c r="A10" s="101" t="s">
        <v>371</v>
      </c>
      <c r="B10" s="77">
        <v>236301328.86000818</v>
      </c>
      <c r="C10" s="77">
        <v>249232727.59999797</v>
      </c>
      <c r="D10" s="77">
        <v>152903814.95001286</v>
      </c>
      <c r="E10" s="77">
        <v>58166223.88232968</v>
      </c>
      <c r="F10" s="77">
        <v>82720672.669402465</v>
      </c>
      <c r="G10" s="77">
        <v>24841457.530410722</v>
      </c>
      <c r="H10" s="77">
        <v>15813525.339999897</v>
      </c>
      <c r="I10" s="77">
        <v>3657121.1331507396</v>
      </c>
      <c r="J10" s="78">
        <v>823647162.28531229</v>
      </c>
    </row>
    <row r="11" spans="1:10" x14ac:dyDescent="0.35">
      <c r="A11" s="102" t="s">
        <v>362</v>
      </c>
      <c r="B11" s="77">
        <v>1249959721.2283139</v>
      </c>
      <c r="C11" s="77">
        <v>896438113.0446595</v>
      </c>
      <c r="D11" s="77">
        <v>782654172.47687709</v>
      </c>
      <c r="E11" s="77">
        <v>244781399.10731438</v>
      </c>
      <c r="F11" s="77">
        <v>244791801.94224328</v>
      </c>
      <c r="G11" s="77">
        <v>83474515.397538707</v>
      </c>
      <c r="H11" s="77">
        <v>70561181.576573446</v>
      </c>
      <c r="I11" s="77">
        <v>51302487.371228471</v>
      </c>
      <c r="J11" s="78">
        <v>3624355147.8747487</v>
      </c>
    </row>
    <row r="12" spans="1:10" x14ac:dyDescent="0.35">
      <c r="A12" s="101" t="s">
        <v>373</v>
      </c>
      <c r="B12" s="77">
        <v>243475868.84143755</v>
      </c>
      <c r="C12" s="77">
        <v>124026978.25424975</v>
      </c>
      <c r="D12" s="77">
        <v>205332476.65973458</v>
      </c>
      <c r="E12" s="77">
        <v>97948250.507272914</v>
      </c>
      <c r="F12" s="77">
        <v>51987068.044492386</v>
      </c>
      <c r="G12" s="77">
        <v>14012411.810000079</v>
      </c>
      <c r="H12" s="77">
        <v>11855949.240000017</v>
      </c>
      <c r="I12" s="77">
        <v>19448957.690000024</v>
      </c>
      <c r="J12" s="78">
        <v>768310636.42718732</v>
      </c>
    </row>
    <row r="13" spans="1:10" x14ac:dyDescent="0.35">
      <c r="A13" s="101" t="s">
        <v>372</v>
      </c>
      <c r="B13" s="77">
        <v>318014590.2751919</v>
      </c>
      <c r="C13" s="77">
        <v>184792155.2587851</v>
      </c>
      <c r="D13" s="77">
        <v>223194345.27396736</v>
      </c>
      <c r="E13" s="77">
        <v>64006733.951780193</v>
      </c>
      <c r="F13" s="77">
        <v>67790895.294660434</v>
      </c>
      <c r="G13" s="77">
        <v>17455043.775350928</v>
      </c>
      <c r="H13" s="77">
        <v>16584781.440000091</v>
      </c>
      <c r="I13" s="77">
        <v>32299763.997260392</v>
      </c>
      <c r="J13" s="78">
        <v>924198125.52699661</v>
      </c>
    </row>
    <row r="14" spans="1:10" x14ac:dyDescent="0.35">
      <c r="A14" s="101" t="s">
        <v>370</v>
      </c>
      <c r="B14" s="77">
        <v>105190280.12666497</v>
      </c>
      <c r="C14" s="77">
        <v>90500430.370147035</v>
      </c>
      <c r="D14" s="77">
        <v>67620970.149874344</v>
      </c>
      <c r="E14" s="77">
        <v>27738908.309010759</v>
      </c>
      <c r="F14" s="77">
        <v>29273837.57170919</v>
      </c>
      <c r="G14" s="77">
        <v>8502293.8665753901</v>
      </c>
      <c r="H14" s="77">
        <v>4420470.7793850442</v>
      </c>
      <c r="I14" s="77">
        <v>4840432.8682191791</v>
      </c>
      <c r="J14" s="78">
        <v>338087624.04158604</v>
      </c>
    </row>
    <row r="15" spans="1:10" x14ac:dyDescent="0.35">
      <c r="A15" s="101" t="s">
        <v>365</v>
      </c>
      <c r="B15" s="77">
        <v>762161246.36214161</v>
      </c>
      <c r="C15" s="77">
        <v>517411949.3737461</v>
      </c>
      <c r="D15" s="77">
        <v>589864057.52143347</v>
      </c>
      <c r="E15" s="77">
        <v>218761539.44509315</v>
      </c>
      <c r="F15" s="77">
        <v>194763471.58837393</v>
      </c>
      <c r="G15" s="77">
        <v>60626574.687662028</v>
      </c>
      <c r="H15" s="77">
        <v>36911236.857514262</v>
      </c>
      <c r="I15" s="77">
        <v>37668970.834383532</v>
      </c>
      <c r="J15" s="78">
        <v>2418248820.7703481</v>
      </c>
    </row>
    <row r="16" spans="1:10" x14ac:dyDescent="0.35">
      <c r="A16" s="101" t="s">
        <v>366</v>
      </c>
      <c r="B16" s="77">
        <v>338915506.47455496</v>
      </c>
      <c r="C16" s="77">
        <v>233504255.97070453</v>
      </c>
      <c r="D16" s="77">
        <v>294374161.72102123</v>
      </c>
      <c r="E16" s="77">
        <v>92446203.64030087</v>
      </c>
      <c r="F16" s="77">
        <v>90743818.479243055</v>
      </c>
      <c r="G16" s="77">
        <v>21830010.083963629</v>
      </c>
      <c r="H16" s="77">
        <v>22950426.969125092</v>
      </c>
      <c r="I16" s="77">
        <v>16571145.173150795</v>
      </c>
      <c r="J16" s="78">
        <v>1111394299.1320643</v>
      </c>
    </row>
    <row r="17" spans="1:10" x14ac:dyDescent="0.35">
      <c r="A17" s="101" t="s">
        <v>374</v>
      </c>
      <c r="B17" s="77">
        <v>7968790.2646069583</v>
      </c>
      <c r="C17" s="77">
        <v>5079293.9858904853</v>
      </c>
      <c r="D17" s="77">
        <v>3761221.485089283</v>
      </c>
      <c r="E17" s="77">
        <v>1411559.4648585692</v>
      </c>
      <c r="F17" s="77">
        <v>2502758.199829007</v>
      </c>
      <c r="G17" s="77">
        <v>603411.97314233007</v>
      </c>
      <c r="H17" s="77">
        <v>484459.9470784936</v>
      </c>
      <c r="I17" s="77">
        <v>791067.5406849311</v>
      </c>
      <c r="J17" s="78">
        <v>22602562.861180056</v>
      </c>
    </row>
    <row r="18" spans="1:10" ht="16" thickBot="1" x14ac:dyDescent="0.4">
      <c r="A18" s="103" t="s">
        <v>356</v>
      </c>
      <c r="B18" s="77">
        <v>141458173.31479847</v>
      </c>
      <c r="C18" s="77">
        <v>92467953.665069774</v>
      </c>
      <c r="D18" s="77">
        <v>114230531.49136984</v>
      </c>
      <c r="E18" s="77">
        <v>42868155.11499653</v>
      </c>
      <c r="F18" s="77">
        <v>35116211.272738591</v>
      </c>
      <c r="G18" s="77">
        <v>10749495.70466597</v>
      </c>
      <c r="H18" s="77">
        <v>7500471.2298430093</v>
      </c>
      <c r="I18" s="77">
        <v>12661644.844931522</v>
      </c>
      <c r="J18" s="78">
        <v>457073391.69841379</v>
      </c>
    </row>
    <row r="19" spans="1:10" x14ac:dyDescent="0.35">
      <c r="A19" s="89" t="s">
        <v>257</v>
      </c>
      <c r="B19" s="90">
        <v>9762140920.5974998</v>
      </c>
      <c r="C19" s="90">
        <v>7501776701.7580986</v>
      </c>
      <c r="D19" s="90">
        <v>6598955765.1954641</v>
      </c>
      <c r="E19" s="90">
        <v>2561816208.0279808</v>
      </c>
      <c r="F19" s="90">
        <v>2618484031.5027952</v>
      </c>
      <c r="G19" s="90">
        <v>806225216.52630329</v>
      </c>
      <c r="H19" s="90">
        <v>485794548.38395804</v>
      </c>
      <c r="I19" s="90">
        <v>466806611.02115369</v>
      </c>
      <c r="J19" s="91">
        <v>30958730164.913383</v>
      </c>
    </row>
    <row r="20" spans="1:10" s="233" customFormat="1" x14ac:dyDescent="0.35">
      <c r="A20" s="233" t="s">
        <v>251</v>
      </c>
    </row>
  </sheetData>
  <mergeCells count="2">
    <mergeCell ref="A1:J1"/>
    <mergeCell ref="A20:XFD20"/>
  </mergeCells>
  <hyperlinks>
    <hyperlink ref="A20" location="TableOfContents!A1" display="Back to Table of Contents" xr:uid="{9D6D90C1-CD0F-404D-8991-34EF1DA8F2B1}"/>
  </hyperlinks>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J20"/>
  <sheetViews>
    <sheetView workbookViewId="0">
      <selection sqref="A1:J1"/>
    </sheetView>
  </sheetViews>
  <sheetFormatPr defaultColWidth="0" defaultRowHeight="15.5" zeroHeight="1" x14ac:dyDescent="0.35"/>
  <cols>
    <col min="1" max="1" width="29.1796875" style="18" bestFit="1" customWidth="1"/>
    <col min="2" max="9" width="10" style="18" customWidth="1"/>
    <col min="10" max="10" width="10.26953125" style="18" bestFit="1" customWidth="1"/>
    <col min="11" max="16384" width="9.1796875" style="18" hidden="1"/>
  </cols>
  <sheetData>
    <row r="1" spans="1:10" x14ac:dyDescent="0.35">
      <c r="A1" s="231" t="str">
        <f>n_t064h</f>
        <v>Table N.64 Average payments by primary disability group for the year ending 31 December 2022 ($)</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93">
        <v>129200</v>
      </c>
      <c r="C3" s="93">
        <v>114600</v>
      </c>
      <c r="D3" s="93">
        <v>136600</v>
      </c>
      <c r="E3" s="93">
        <v>132200</v>
      </c>
      <c r="F3" s="93">
        <v>125700</v>
      </c>
      <c r="G3" s="93">
        <v>133600</v>
      </c>
      <c r="H3" s="93">
        <v>131000</v>
      </c>
      <c r="I3" s="93">
        <v>222600</v>
      </c>
      <c r="J3" s="94">
        <v>128800</v>
      </c>
    </row>
    <row r="4" spans="1:10" x14ac:dyDescent="0.35">
      <c r="A4" s="101" t="s">
        <v>360</v>
      </c>
      <c r="B4" s="93">
        <v>34200</v>
      </c>
      <c r="C4" s="93">
        <v>32900</v>
      </c>
      <c r="D4" s="93">
        <v>30300</v>
      </c>
      <c r="E4" s="93">
        <v>29900</v>
      </c>
      <c r="F4" s="93">
        <v>29000</v>
      </c>
      <c r="G4" s="93">
        <v>42300</v>
      </c>
      <c r="H4" s="93">
        <v>30500</v>
      </c>
      <c r="I4" s="93">
        <v>48600</v>
      </c>
      <c r="J4" s="94">
        <v>32300</v>
      </c>
    </row>
    <row r="5" spans="1:10" x14ac:dyDescent="0.35">
      <c r="A5" s="101" t="s">
        <v>367</v>
      </c>
      <c r="B5" s="93">
        <v>128000</v>
      </c>
      <c r="C5" s="93">
        <v>138000</v>
      </c>
      <c r="D5" s="93">
        <v>135700</v>
      </c>
      <c r="E5" s="93">
        <v>117500</v>
      </c>
      <c r="F5" s="93">
        <v>131000</v>
      </c>
      <c r="G5" s="93">
        <v>147400</v>
      </c>
      <c r="H5" s="93">
        <v>108600</v>
      </c>
      <c r="I5" s="93">
        <v>225600</v>
      </c>
      <c r="J5" s="94">
        <v>132500</v>
      </c>
    </row>
    <row r="6" spans="1:10" x14ac:dyDescent="0.35">
      <c r="A6" s="101" t="s">
        <v>363</v>
      </c>
      <c r="B6" s="93">
        <v>11700</v>
      </c>
      <c r="C6" s="93">
        <v>11100</v>
      </c>
      <c r="D6" s="93">
        <v>10200</v>
      </c>
      <c r="E6" s="93">
        <v>14200</v>
      </c>
      <c r="F6" s="93">
        <v>11500</v>
      </c>
      <c r="G6" s="93">
        <v>9800</v>
      </c>
      <c r="H6" s="93">
        <v>10100</v>
      </c>
      <c r="I6" s="93">
        <v>15300</v>
      </c>
      <c r="J6" s="94">
        <v>11200</v>
      </c>
    </row>
    <row r="7" spans="1:10" x14ac:dyDescent="0.35">
      <c r="A7" s="102" t="s">
        <v>369</v>
      </c>
      <c r="B7" s="93">
        <v>15600</v>
      </c>
      <c r="C7" s="93">
        <v>15600</v>
      </c>
      <c r="D7" s="93">
        <v>16000</v>
      </c>
      <c r="E7" s="93">
        <v>17700</v>
      </c>
      <c r="F7" s="93">
        <v>13900</v>
      </c>
      <c r="G7" s="93">
        <v>16300</v>
      </c>
      <c r="H7" s="93">
        <v>14100</v>
      </c>
      <c r="I7" s="93">
        <v>21100</v>
      </c>
      <c r="J7" s="94">
        <v>15700</v>
      </c>
    </row>
    <row r="8" spans="1:10" x14ac:dyDescent="0.35">
      <c r="A8" s="101" t="s">
        <v>364</v>
      </c>
      <c r="B8" s="93">
        <v>8600</v>
      </c>
      <c r="C8" s="93">
        <v>8400</v>
      </c>
      <c r="D8" s="93">
        <v>8500</v>
      </c>
      <c r="E8" s="93">
        <v>8500</v>
      </c>
      <c r="F8" s="93">
        <v>8100</v>
      </c>
      <c r="G8" s="93">
        <v>12600</v>
      </c>
      <c r="H8" s="93">
        <v>5500</v>
      </c>
      <c r="I8" s="93">
        <v>18500</v>
      </c>
      <c r="J8" s="94">
        <v>8600</v>
      </c>
    </row>
    <row r="9" spans="1:10" x14ac:dyDescent="0.35">
      <c r="A9" s="101" t="s">
        <v>361</v>
      </c>
      <c r="B9" s="93">
        <v>94600</v>
      </c>
      <c r="C9" s="93">
        <v>88000</v>
      </c>
      <c r="D9" s="93">
        <v>99600</v>
      </c>
      <c r="E9" s="93">
        <v>86400</v>
      </c>
      <c r="F9" s="93">
        <v>101000</v>
      </c>
      <c r="G9" s="93">
        <v>89900</v>
      </c>
      <c r="H9" s="93">
        <v>87600</v>
      </c>
      <c r="I9" s="93">
        <v>111600</v>
      </c>
      <c r="J9" s="94">
        <v>93500</v>
      </c>
    </row>
    <row r="10" spans="1:10" x14ac:dyDescent="0.35">
      <c r="A10" s="101" t="s">
        <v>371</v>
      </c>
      <c r="B10" s="93">
        <v>89500</v>
      </c>
      <c r="C10" s="93">
        <v>84500</v>
      </c>
      <c r="D10" s="93">
        <v>96300</v>
      </c>
      <c r="E10" s="93">
        <v>64300</v>
      </c>
      <c r="F10" s="93">
        <v>94800</v>
      </c>
      <c r="G10" s="93">
        <v>74200</v>
      </c>
      <c r="H10" s="93">
        <v>74600</v>
      </c>
      <c r="I10" s="93">
        <v>155600</v>
      </c>
      <c r="J10" s="94">
        <v>86500</v>
      </c>
    </row>
    <row r="11" spans="1:10" x14ac:dyDescent="0.35">
      <c r="A11" s="102" t="s">
        <v>362</v>
      </c>
      <c r="B11" s="93">
        <v>75300</v>
      </c>
      <c r="C11" s="93">
        <v>49000</v>
      </c>
      <c r="D11" s="93">
        <v>73700</v>
      </c>
      <c r="E11" s="93">
        <v>51000</v>
      </c>
      <c r="F11" s="93">
        <v>73800</v>
      </c>
      <c r="G11" s="93">
        <v>80800</v>
      </c>
      <c r="H11" s="93">
        <v>62700</v>
      </c>
      <c r="I11" s="93">
        <v>101300</v>
      </c>
      <c r="J11" s="94">
        <v>64400</v>
      </c>
    </row>
    <row r="12" spans="1:10" x14ac:dyDescent="0.35">
      <c r="A12" s="101" t="s">
        <v>373</v>
      </c>
      <c r="B12" s="93">
        <v>136500</v>
      </c>
      <c r="C12" s="93">
        <v>132900</v>
      </c>
      <c r="D12" s="93">
        <v>140400</v>
      </c>
      <c r="E12" s="93">
        <v>156100</v>
      </c>
      <c r="F12" s="93">
        <v>117900</v>
      </c>
      <c r="G12" s="93">
        <v>119800</v>
      </c>
      <c r="H12" s="93">
        <v>152000</v>
      </c>
      <c r="I12" s="93">
        <v>238600</v>
      </c>
      <c r="J12" s="94">
        <v>139100</v>
      </c>
    </row>
    <row r="13" spans="1:10" x14ac:dyDescent="0.35">
      <c r="A13" s="101" t="s">
        <v>372</v>
      </c>
      <c r="B13" s="93">
        <v>112200</v>
      </c>
      <c r="C13" s="93">
        <v>103200</v>
      </c>
      <c r="D13" s="93">
        <v>125200</v>
      </c>
      <c r="E13" s="93">
        <v>101200</v>
      </c>
      <c r="F13" s="93">
        <v>114600</v>
      </c>
      <c r="G13" s="93">
        <v>111200</v>
      </c>
      <c r="H13" s="93">
        <v>121100</v>
      </c>
      <c r="I13" s="93">
        <v>191100</v>
      </c>
      <c r="J13" s="94">
        <v>114100</v>
      </c>
    </row>
    <row r="14" spans="1:10" x14ac:dyDescent="0.35">
      <c r="A14" s="101" t="s">
        <v>370</v>
      </c>
      <c r="B14" s="93">
        <v>34400</v>
      </c>
      <c r="C14" s="93">
        <v>32200</v>
      </c>
      <c r="D14" s="93">
        <v>39700</v>
      </c>
      <c r="E14" s="93">
        <v>34400</v>
      </c>
      <c r="F14" s="93">
        <v>37400</v>
      </c>
      <c r="G14" s="93">
        <v>42600</v>
      </c>
      <c r="H14" s="93">
        <v>25000</v>
      </c>
      <c r="I14" s="93">
        <v>70200</v>
      </c>
      <c r="J14" s="94">
        <v>35200</v>
      </c>
    </row>
    <row r="15" spans="1:10" x14ac:dyDescent="0.35">
      <c r="A15" s="101" t="s">
        <v>365</v>
      </c>
      <c r="B15" s="93">
        <v>113900</v>
      </c>
      <c r="C15" s="93">
        <v>100900</v>
      </c>
      <c r="D15" s="93">
        <v>132200</v>
      </c>
      <c r="E15" s="93">
        <v>103100</v>
      </c>
      <c r="F15" s="93">
        <v>118800</v>
      </c>
      <c r="G15" s="93">
        <v>130200</v>
      </c>
      <c r="H15" s="93">
        <v>95000</v>
      </c>
      <c r="I15" s="93">
        <v>176800</v>
      </c>
      <c r="J15" s="94">
        <v>114500</v>
      </c>
    </row>
    <row r="16" spans="1:10" x14ac:dyDescent="0.35">
      <c r="A16" s="101" t="s">
        <v>366</v>
      </c>
      <c r="B16" s="93">
        <v>59300</v>
      </c>
      <c r="C16" s="93">
        <v>54100</v>
      </c>
      <c r="D16" s="93">
        <v>63400</v>
      </c>
      <c r="E16" s="93">
        <v>51500</v>
      </c>
      <c r="F16" s="93">
        <v>51400</v>
      </c>
      <c r="G16" s="93">
        <v>58700</v>
      </c>
      <c r="H16" s="93">
        <v>42800</v>
      </c>
      <c r="I16" s="93">
        <v>77400</v>
      </c>
      <c r="J16" s="94">
        <v>57400</v>
      </c>
    </row>
    <row r="17" spans="1:10" x14ac:dyDescent="0.35">
      <c r="A17" s="101" t="s">
        <v>374</v>
      </c>
      <c r="B17" s="93">
        <v>8900</v>
      </c>
      <c r="C17" s="93">
        <v>9500</v>
      </c>
      <c r="D17" s="93">
        <v>14600</v>
      </c>
      <c r="E17" s="93">
        <v>12000</v>
      </c>
      <c r="F17" s="93">
        <v>5900</v>
      </c>
      <c r="G17" s="93">
        <v>14700</v>
      </c>
      <c r="H17" s="93">
        <v>6400</v>
      </c>
      <c r="I17" s="93">
        <v>26400</v>
      </c>
      <c r="J17" s="94">
        <v>9500</v>
      </c>
    </row>
    <row r="18" spans="1:10" ht="16" thickBot="1" x14ac:dyDescent="0.4">
      <c r="A18" s="103" t="s">
        <v>356</v>
      </c>
      <c r="B18" s="93">
        <v>71700</v>
      </c>
      <c r="C18" s="93">
        <v>68400</v>
      </c>
      <c r="D18" s="93">
        <v>80200</v>
      </c>
      <c r="E18" s="93">
        <v>62200</v>
      </c>
      <c r="F18" s="93">
        <v>76800</v>
      </c>
      <c r="G18" s="93">
        <v>58900</v>
      </c>
      <c r="H18" s="93">
        <v>69100</v>
      </c>
      <c r="I18" s="93">
        <v>100500</v>
      </c>
      <c r="J18" s="94">
        <v>72400</v>
      </c>
    </row>
    <row r="19" spans="1:10" x14ac:dyDescent="0.35">
      <c r="A19" s="89" t="s">
        <v>257</v>
      </c>
      <c r="B19" s="98">
        <v>59900</v>
      </c>
      <c r="C19" s="98">
        <v>52300</v>
      </c>
      <c r="D19" s="98">
        <v>59100</v>
      </c>
      <c r="E19" s="98">
        <v>55200</v>
      </c>
      <c r="F19" s="98">
        <v>56000</v>
      </c>
      <c r="G19" s="98">
        <v>66400</v>
      </c>
      <c r="H19" s="98">
        <v>51800</v>
      </c>
      <c r="I19" s="98">
        <v>93700</v>
      </c>
      <c r="J19" s="99">
        <v>57600</v>
      </c>
    </row>
    <row r="20" spans="1:10" s="233" customFormat="1" x14ac:dyDescent="0.35">
      <c r="A20" s="233" t="s">
        <v>251</v>
      </c>
    </row>
  </sheetData>
  <mergeCells count="2">
    <mergeCell ref="A1:J1"/>
    <mergeCell ref="A20:XFD20"/>
  </mergeCells>
  <hyperlinks>
    <hyperlink ref="A20" location="TableOfContents!A1" display="Back to Table of Contents" xr:uid="{62A099F3-5CEE-4E2F-8FE0-6E87A7A7E6EB}"/>
  </hyperlinks>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J19"/>
  <sheetViews>
    <sheetView workbookViewId="0">
      <selection sqref="A1:J1"/>
    </sheetView>
  </sheetViews>
  <sheetFormatPr defaultColWidth="0" defaultRowHeight="15.5" zeroHeight="1" x14ac:dyDescent="0.35"/>
  <cols>
    <col min="1" max="1" width="30" style="18" bestFit="1" customWidth="1"/>
    <col min="2" max="9" width="10" style="18" customWidth="1"/>
    <col min="10" max="10" width="10.26953125" style="18" bestFit="1" customWidth="1"/>
    <col min="11" max="16384" width="9.1796875" style="18" hidden="1"/>
  </cols>
  <sheetData>
    <row r="1" spans="1:10" x14ac:dyDescent="0.35">
      <c r="A1" s="231" t="str">
        <f>n_t065h</f>
        <v>Table N.65 Average payments by reported level of function for the year ending 31 December 2022 ($)</v>
      </c>
      <c r="B1" s="231"/>
      <c r="C1" s="231"/>
      <c r="D1" s="231"/>
      <c r="E1" s="231"/>
      <c r="F1" s="231"/>
      <c r="G1" s="231"/>
      <c r="H1" s="231"/>
      <c r="I1" s="231"/>
      <c r="J1" s="231"/>
    </row>
    <row r="2" spans="1:10" ht="16" thickBot="1" x14ac:dyDescent="0.4">
      <c r="A2" s="104" t="s">
        <v>56</v>
      </c>
      <c r="B2" s="35" t="s">
        <v>42</v>
      </c>
      <c r="C2" s="35" t="s">
        <v>43</v>
      </c>
      <c r="D2" s="35" t="s">
        <v>44</v>
      </c>
      <c r="E2" s="35" t="s">
        <v>45</v>
      </c>
      <c r="F2" s="35" t="s">
        <v>46</v>
      </c>
      <c r="G2" s="35" t="s">
        <v>47</v>
      </c>
      <c r="H2" s="35" t="s">
        <v>48</v>
      </c>
      <c r="I2" s="35" t="s">
        <v>49</v>
      </c>
      <c r="J2" s="75" t="s">
        <v>50</v>
      </c>
    </row>
    <row r="3" spans="1:10" x14ac:dyDescent="0.35">
      <c r="A3" s="92">
        <v>1</v>
      </c>
      <c r="B3" s="93">
        <v>11600</v>
      </c>
      <c r="C3" s="93">
        <v>10000</v>
      </c>
      <c r="D3" s="93">
        <v>10200</v>
      </c>
      <c r="E3" s="93">
        <v>14000</v>
      </c>
      <c r="F3" s="93">
        <v>10600</v>
      </c>
      <c r="G3" s="93">
        <v>11300</v>
      </c>
      <c r="H3" s="93">
        <v>10100</v>
      </c>
      <c r="I3" s="93">
        <v>20900</v>
      </c>
      <c r="J3" s="94">
        <v>11000</v>
      </c>
    </row>
    <row r="4" spans="1:10" x14ac:dyDescent="0.35">
      <c r="A4" s="95">
        <v>2</v>
      </c>
      <c r="B4" s="93">
        <v>14000</v>
      </c>
      <c r="C4" s="93">
        <v>15400</v>
      </c>
      <c r="D4" s="93">
        <v>18400</v>
      </c>
      <c r="E4" s="93">
        <v>14500</v>
      </c>
      <c r="F4" s="93">
        <v>17500</v>
      </c>
      <c r="G4" s="93">
        <v>17700</v>
      </c>
      <c r="H4" s="93">
        <v>15900</v>
      </c>
      <c r="I4" s="93" t="s">
        <v>32</v>
      </c>
      <c r="J4" s="94">
        <v>15400</v>
      </c>
    </row>
    <row r="5" spans="1:10" x14ac:dyDescent="0.35">
      <c r="A5" s="95">
        <v>3</v>
      </c>
      <c r="B5" s="93">
        <v>18400</v>
      </c>
      <c r="C5" s="93">
        <v>16400</v>
      </c>
      <c r="D5" s="93">
        <v>17600</v>
      </c>
      <c r="E5" s="93">
        <v>19100</v>
      </c>
      <c r="F5" s="93">
        <v>18700</v>
      </c>
      <c r="G5" s="93">
        <v>19700</v>
      </c>
      <c r="H5" s="93">
        <v>12300</v>
      </c>
      <c r="I5" s="93">
        <v>32500</v>
      </c>
      <c r="J5" s="94">
        <v>17900</v>
      </c>
    </row>
    <row r="6" spans="1:10" x14ac:dyDescent="0.35">
      <c r="A6" s="95">
        <v>4</v>
      </c>
      <c r="B6" s="93">
        <v>13000</v>
      </c>
      <c r="C6" s="93">
        <v>12500</v>
      </c>
      <c r="D6" s="93">
        <v>15300</v>
      </c>
      <c r="E6" s="93">
        <v>15100</v>
      </c>
      <c r="F6" s="93">
        <v>13800</v>
      </c>
      <c r="G6" s="93">
        <v>15600</v>
      </c>
      <c r="H6" s="93">
        <v>11700</v>
      </c>
      <c r="I6" s="93">
        <v>32400</v>
      </c>
      <c r="J6" s="94">
        <v>13700</v>
      </c>
    </row>
    <row r="7" spans="1:10" x14ac:dyDescent="0.35">
      <c r="A7" s="95">
        <v>5</v>
      </c>
      <c r="B7" s="93">
        <v>25200</v>
      </c>
      <c r="C7" s="93">
        <v>23300</v>
      </c>
      <c r="D7" s="93">
        <v>28100</v>
      </c>
      <c r="E7" s="93">
        <v>23400</v>
      </c>
      <c r="F7" s="93">
        <v>22600</v>
      </c>
      <c r="G7" s="93">
        <v>29700</v>
      </c>
      <c r="H7" s="93">
        <v>15900</v>
      </c>
      <c r="I7" s="93">
        <v>37600</v>
      </c>
      <c r="J7" s="94">
        <v>24800</v>
      </c>
    </row>
    <row r="8" spans="1:10" x14ac:dyDescent="0.35">
      <c r="A8" s="95">
        <v>6</v>
      </c>
      <c r="B8" s="93">
        <v>22500</v>
      </c>
      <c r="C8" s="93">
        <v>18900</v>
      </c>
      <c r="D8" s="93">
        <v>20300</v>
      </c>
      <c r="E8" s="93">
        <v>17800</v>
      </c>
      <c r="F8" s="93">
        <v>18000</v>
      </c>
      <c r="G8" s="93">
        <v>25200</v>
      </c>
      <c r="H8" s="93">
        <v>17200</v>
      </c>
      <c r="I8" s="93">
        <v>34800</v>
      </c>
      <c r="J8" s="94">
        <v>20300</v>
      </c>
    </row>
    <row r="9" spans="1:10" x14ac:dyDescent="0.35">
      <c r="A9" s="95">
        <v>7</v>
      </c>
      <c r="B9" s="93">
        <v>50600</v>
      </c>
      <c r="C9" s="93">
        <v>36100</v>
      </c>
      <c r="D9" s="93">
        <v>40600</v>
      </c>
      <c r="E9" s="93">
        <v>22800</v>
      </c>
      <c r="F9" s="93">
        <v>31500</v>
      </c>
      <c r="G9" s="93">
        <v>60500</v>
      </c>
      <c r="H9" s="93">
        <v>44500</v>
      </c>
      <c r="I9" s="93">
        <v>59000</v>
      </c>
      <c r="J9" s="94">
        <v>41500</v>
      </c>
    </row>
    <row r="10" spans="1:10" x14ac:dyDescent="0.35">
      <c r="A10" s="95">
        <v>8</v>
      </c>
      <c r="B10" s="93">
        <v>43100</v>
      </c>
      <c r="C10" s="93">
        <v>35100</v>
      </c>
      <c r="D10" s="93">
        <v>52800</v>
      </c>
      <c r="E10" s="93">
        <v>37000</v>
      </c>
      <c r="F10" s="93">
        <v>52800</v>
      </c>
      <c r="G10" s="93">
        <v>50400</v>
      </c>
      <c r="H10" s="93">
        <v>37500</v>
      </c>
      <c r="I10" s="93">
        <v>89000</v>
      </c>
      <c r="J10" s="94">
        <v>44200</v>
      </c>
    </row>
    <row r="11" spans="1:10" x14ac:dyDescent="0.35">
      <c r="A11" s="95">
        <v>9</v>
      </c>
      <c r="B11" s="93">
        <v>59200</v>
      </c>
      <c r="C11" s="93">
        <v>51600</v>
      </c>
      <c r="D11" s="93">
        <v>72400</v>
      </c>
      <c r="E11" s="93">
        <v>57300</v>
      </c>
      <c r="F11" s="93">
        <v>46100</v>
      </c>
      <c r="G11" s="93">
        <v>47300</v>
      </c>
      <c r="H11" s="93">
        <v>55900</v>
      </c>
      <c r="I11" s="93">
        <v>209800</v>
      </c>
      <c r="J11" s="94">
        <v>60200</v>
      </c>
    </row>
    <row r="12" spans="1:10" x14ac:dyDescent="0.35">
      <c r="A12" s="95">
        <v>10</v>
      </c>
      <c r="B12" s="93">
        <v>78700</v>
      </c>
      <c r="C12" s="93">
        <v>63100</v>
      </c>
      <c r="D12" s="93">
        <v>93600</v>
      </c>
      <c r="E12" s="93">
        <v>66600</v>
      </c>
      <c r="F12" s="93">
        <v>100100</v>
      </c>
      <c r="G12" s="93">
        <v>75100</v>
      </c>
      <c r="H12" s="93">
        <v>70100</v>
      </c>
      <c r="I12" s="93">
        <v>172500</v>
      </c>
      <c r="J12" s="94">
        <v>79100</v>
      </c>
    </row>
    <row r="13" spans="1:10" x14ac:dyDescent="0.35">
      <c r="A13" s="95">
        <v>11</v>
      </c>
      <c r="B13" s="93">
        <v>110100</v>
      </c>
      <c r="C13" s="93">
        <v>67500</v>
      </c>
      <c r="D13" s="93">
        <v>72200</v>
      </c>
      <c r="E13" s="93">
        <v>44100</v>
      </c>
      <c r="F13" s="93">
        <v>55500</v>
      </c>
      <c r="G13" s="93">
        <v>126300</v>
      </c>
      <c r="H13" s="93">
        <v>117800</v>
      </c>
      <c r="I13" s="93">
        <v>115900</v>
      </c>
      <c r="J13" s="94">
        <v>80600</v>
      </c>
    </row>
    <row r="14" spans="1:10" x14ac:dyDescent="0.35">
      <c r="A14" s="95">
        <v>12</v>
      </c>
      <c r="B14" s="93">
        <v>153600</v>
      </c>
      <c r="C14" s="93">
        <v>135800</v>
      </c>
      <c r="D14" s="93">
        <v>181400</v>
      </c>
      <c r="E14" s="93">
        <v>143100</v>
      </c>
      <c r="F14" s="93">
        <v>183000</v>
      </c>
      <c r="G14" s="93">
        <v>157000</v>
      </c>
      <c r="H14" s="93">
        <v>151900</v>
      </c>
      <c r="I14" s="93">
        <v>273000</v>
      </c>
      <c r="J14" s="94">
        <v>154800</v>
      </c>
    </row>
    <row r="15" spans="1:10" x14ac:dyDescent="0.35">
      <c r="A15" s="95">
        <v>13</v>
      </c>
      <c r="B15" s="93">
        <v>98100</v>
      </c>
      <c r="C15" s="93">
        <v>92600</v>
      </c>
      <c r="D15" s="93">
        <v>91000</v>
      </c>
      <c r="E15" s="93">
        <v>59900</v>
      </c>
      <c r="F15" s="93">
        <v>62500</v>
      </c>
      <c r="G15" s="93">
        <v>113600</v>
      </c>
      <c r="H15" s="93">
        <v>113800</v>
      </c>
      <c r="I15" s="93">
        <v>110400</v>
      </c>
      <c r="J15" s="94">
        <v>88100</v>
      </c>
    </row>
    <row r="16" spans="1:10" x14ac:dyDescent="0.35">
      <c r="A16" s="95">
        <v>14</v>
      </c>
      <c r="B16" s="93">
        <v>243500</v>
      </c>
      <c r="C16" s="93">
        <v>237400</v>
      </c>
      <c r="D16" s="93">
        <v>260400</v>
      </c>
      <c r="E16" s="93">
        <v>225000</v>
      </c>
      <c r="F16" s="93">
        <v>244600</v>
      </c>
      <c r="G16" s="93">
        <v>267600</v>
      </c>
      <c r="H16" s="93">
        <v>237800</v>
      </c>
      <c r="I16" s="93">
        <v>374400</v>
      </c>
      <c r="J16" s="94">
        <v>246500</v>
      </c>
    </row>
    <row r="17" spans="1:10" ht="16" thickBot="1" x14ac:dyDescent="0.4">
      <c r="A17" s="96">
        <v>15</v>
      </c>
      <c r="B17" s="93">
        <v>355400</v>
      </c>
      <c r="C17" s="93">
        <v>369300</v>
      </c>
      <c r="D17" s="93">
        <v>503700</v>
      </c>
      <c r="E17" s="93" t="s">
        <v>32</v>
      </c>
      <c r="F17" s="93" t="s">
        <v>32</v>
      </c>
      <c r="G17" s="93" t="s">
        <v>32</v>
      </c>
      <c r="H17" s="93" t="s">
        <v>32</v>
      </c>
      <c r="I17" s="93" t="s">
        <v>32</v>
      </c>
      <c r="J17" s="94">
        <v>418700</v>
      </c>
    </row>
    <row r="18" spans="1:10" x14ac:dyDescent="0.35">
      <c r="A18" s="89" t="s">
        <v>257</v>
      </c>
      <c r="B18" s="98">
        <v>59900</v>
      </c>
      <c r="C18" s="98">
        <v>52300</v>
      </c>
      <c r="D18" s="98">
        <v>59100</v>
      </c>
      <c r="E18" s="98">
        <v>55200</v>
      </c>
      <c r="F18" s="98">
        <v>56000</v>
      </c>
      <c r="G18" s="98">
        <v>66400</v>
      </c>
      <c r="H18" s="98">
        <v>51800</v>
      </c>
      <c r="I18" s="98">
        <v>93700</v>
      </c>
      <c r="J18" s="99">
        <v>57600</v>
      </c>
    </row>
    <row r="19" spans="1:10" s="233" customFormat="1" x14ac:dyDescent="0.35">
      <c r="A19" s="233" t="s">
        <v>251</v>
      </c>
    </row>
  </sheetData>
  <mergeCells count="2">
    <mergeCell ref="A1:J1"/>
    <mergeCell ref="A19:XFD19"/>
  </mergeCells>
  <hyperlinks>
    <hyperlink ref="A19" location="TableOfContents!A1" display="Back to Table of Contents" xr:uid="{6687169E-F914-4B18-9B0B-17FCE1C67028}"/>
  </hyperlinks>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J19"/>
  <sheetViews>
    <sheetView workbookViewId="0">
      <selection sqref="A1:J1"/>
    </sheetView>
  </sheetViews>
  <sheetFormatPr defaultColWidth="0" defaultRowHeight="15.5" zeroHeight="1" x14ac:dyDescent="0.35"/>
  <cols>
    <col min="1" max="1" width="53.54296875" style="18" customWidth="1"/>
    <col min="2" max="10" width="10" style="18" customWidth="1"/>
    <col min="11" max="16384" width="9.1796875" style="18" hidden="1"/>
  </cols>
  <sheetData>
    <row r="1" spans="1:10" x14ac:dyDescent="0.35">
      <c r="A1" s="231" t="str">
        <f>n_t066h</f>
        <v>Table N.66 Total payments by support category for the year ending 31 December 2022 ($m)</v>
      </c>
      <c r="B1" s="231"/>
      <c r="C1" s="231"/>
      <c r="D1" s="231"/>
      <c r="E1" s="231"/>
      <c r="F1" s="231"/>
      <c r="G1" s="231"/>
      <c r="H1" s="231"/>
      <c r="I1" s="231"/>
      <c r="J1" s="231"/>
    </row>
    <row r="2" spans="1:10" ht="16" thickBot="1" x14ac:dyDescent="0.4">
      <c r="A2" s="23" t="s">
        <v>56</v>
      </c>
      <c r="B2" s="25" t="s">
        <v>42</v>
      </c>
      <c r="C2" s="25" t="s">
        <v>43</v>
      </c>
      <c r="D2" s="25" t="s">
        <v>44</v>
      </c>
      <c r="E2" s="25" t="s">
        <v>45</v>
      </c>
      <c r="F2" s="25" t="s">
        <v>46</v>
      </c>
      <c r="G2" s="25" t="s">
        <v>47</v>
      </c>
      <c r="H2" s="25" t="s">
        <v>48</v>
      </c>
      <c r="I2" s="25" t="s">
        <v>49</v>
      </c>
      <c r="J2" s="36" t="s">
        <v>50</v>
      </c>
    </row>
    <row r="3" spans="1:10" x14ac:dyDescent="0.35">
      <c r="A3" s="76" t="s">
        <v>10</v>
      </c>
      <c r="B3" s="77">
        <v>5282136979.1579161</v>
      </c>
      <c r="C3" s="77">
        <v>3756111901.114912</v>
      </c>
      <c r="D3" s="77">
        <v>3496285547.0510521</v>
      </c>
      <c r="E3" s="77">
        <v>1339966838.1738603</v>
      </c>
      <c r="F3" s="77">
        <v>1601670437.7680919</v>
      </c>
      <c r="G3" s="77">
        <v>468920009.58627766</v>
      </c>
      <c r="H3" s="77">
        <v>282639049.82252413</v>
      </c>
      <c r="I3" s="77">
        <v>306929098.32724565</v>
      </c>
      <c r="J3" s="78">
        <v>16690623023.545151</v>
      </c>
    </row>
    <row r="4" spans="1:10" x14ac:dyDescent="0.35">
      <c r="A4" s="79" t="s">
        <v>11</v>
      </c>
      <c r="B4" s="77">
        <v>159549759.60000253</v>
      </c>
      <c r="C4" s="77">
        <v>142192615.66000342</v>
      </c>
      <c r="D4" s="77">
        <v>137704108.65000194</v>
      </c>
      <c r="E4" s="77">
        <v>50273191.629999444</v>
      </c>
      <c r="F4" s="77">
        <v>42251118.520000018</v>
      </c>
      <c r="G4" s="77">
        <v>13031332.45000015</v>
      </c>
      <c r="H4" s="77">
        <v>7393768.2800000245</v>
      </c>
      <c r="I4" s="77">
        <v>4493034.6299999887</v>
      </c>
      <c r="J4" s="78">
        <v>556908843.52000761</v>
      </c>
    </row>
    <row r="5" spans="1:10" x14ac:dyDescent="0.35">
      <c r="A5" s="79" t="s">
        <v>12</v>
      </c>
      <c r="B5" s="77">
        <v>1966630329.8299961</v>
      </c>
      <c r="C5" s="77">
        <v>1567168850.6040354</v>
      </c>
      <c r="D5" s="77">
        <v>1433298850.5399954</v>
      </c>
      <c r="E5" s="77">
        <v>493994712.75000459</v>
      </c>
      <c r="F5" s="77">
        <v>363794964.59000289</v>
      </c>
      <c r="G5" s="77">
        <v>174846363.37999985</v>
      </c>
      <c r="H5" s="77">
        <v>77831551.169999689</v>
      </c>
      <c r="I5" s="77">
        <v>66327283.759999946</v>
      </c>
      <c r="J5" s="78">
        <v>6144094329.6840343</v>
      </c>
    </row>
    <row r="6" spans="1:10" x14ac:dyDescent="0.35">
      <c r="A6" s="79" t="s">
        <v>13</v>
      </c>
      <c r="B6" s="77">
        <v>317923534.71781945</v>
      </c>
      <c r="C6" s="77">
        <v>207580894.57866454</v>
      </c>
      <c r="D6" s="77">
        <v>118545722.88445096</v>
      </c>
      <c r="E6" s="77">
        <v>43722960.943289578</v>
      </c>
      <c r="F6" s="77">
        <v>41749790.563070312</v>
      </c>
      <c r="G6" s="77">
        <v>13045019.612034734</v>
      </c>
      <c r="H6" s="77">
        <v>14214145.99143316</v>
      </c>
      <c r="I6" s="77">
        <v>7275756.8739011511</v>
      </c>
      <c r="J6" s="78">
        <v>764037663.94151318</v>
      </c>
    </row>
    <row r="7" spans="1:10" x14ac:dyDescent="0.35">
      <c r="A7" s="76" t="s">
        <v>14</v>
      </c>
      <c r="B7" s="80">
        <v>120058409.28054981</v>
      </c>
      <c r="C7" s="80">
        <v>125714129.36066781</v>
      </c>
      <c r="D7" s="80">
        <v>99129968.120249212</v>
      </c>
      <c r="E7" s="80">
        <v>33871744.519955263</v>
      </c>
      <c r="F7" s="80">
        <v>45651902.0599038</v>
      </c>
      <c r="G7" s="80">
        <v>10914612.9700059</v>
      </c>
      <c r="H7" s="80">
        <v>5937755.4700004123</v>
      </c>
      <c r="I7" s="80">
        <v>6254316.2600003239</v>
      </c>
      <c r="J7" s="81">
        <v>447610798.8513326</v>
      </c>
    </row>
    <row r="8" spans="1:10" x14ac:dyDescent="0.35">
      <c r="A8" s="79" t="s">
        <v>15</v>
      </c>
      <c r="B8" s="77">
        <v>1150804036.2613761</v>
      </c>
      <c r="C8" s="77">
        <v>1044047354.9711416</v>
      </c>
      <c r="D8" s="77">
        <v>833660022.71031725</v>
      </c>
      <c r="E8" s="77">
        <v>363903681.79106146</v>
      </c>
      <c r="F8" s="77">
        <v>335443403.47187644</v>
      </c>
      <c r="G8" s="77">
        <v>62700398.659998961</v>
      </c>
      <c r="H8" s="77">
        <v>60752738.389999948</v>
      </c>
      <c r="I8" s="77">
        <v>36086373.510000445</v>
      </c>
      <c r="J8" s="78">
        <v>3887632990.8757725</v>
      </c>
    </row>
    <row r="9" spans="1:10" x14ac:dyDescent="0.35">
      <c r="A9" s="79" t="s">
        <v>16</v>
      </c>
      <c r="B9" s="77">
        <v>36549435.619999938</v>
      </c>
      <c r="C9" s="77">
        <v>24229749.610000227</v>
      </c>
      <c r="D9" s="77">
        <v>14609755.480000002</v>
      </c>
      <c r="E9" s="77">
        <v>8075873.5100000175</v>
      </c>
      <c r="F9" s="77">
        <v>8146895.6300000232</v>
      </c>
      <c r="G9" s="77">
        <v>2513826.2500000047</v>
      </c>
      <c r="H9" s="77">
        <v>2156587.860000005</v>
      </c>
      <c r="I9" s="77">
        <v>962165.9099999998</v>
      </c>
      <c r="J9" s="78">
        <v>97242987.540000245</v>
      </c>
    </row>
    <row r="10" spans="1:10" x14ac:dyDescent="0.35">
      <c r="A10" s="79" t="s">
        <v>17</v>
      </c>
      <c r="B10" s="77">
        <v>18089688.820000991</v>
      </c>
      <c r="C10" s="77">
        <v>7688375.030000193</v>
      </c>
      <c r="D10" s="77">
        <v>7039920.2500001406</v>
      </c>
      <c r="E10" s="77">
        <v>2017849.059999991</v>
      </c>
      <c r="F10" s="77">
        <v>1870129.1799999913</v>
      </c>
      <c r="G10" s="77">
        <v>1015590.2699999977</v>
      </c>
      <c r="H10" s="77">
        <v>1723121.5699999945</v>
      </c>
      <c r="I10" s="82">
        <v>86998.470000000016</v>
      </c>
      <c r="J10" s="78">
        <v>39540145.8400013</v>
      </c>
    </row>
    <row r="11" spans="1:10" x14ac:dyDescent="0.35">
      <c r="A11" s="79" t="s">
        <v>18</v>
      </c>
      <c r="B11" s="82">
        <v>107482.41000000006</v>
      </c>
      <c r="C11" s="82">
        <v>618451.88999999955</v>
      </c>
      <c r="D11" s="83">
        <v>102739.59000000003</v>
      </c>
      <c r="E11" s="83">
        <v>34216.519999999902</v>
      </c>
      <c r="F11" s="83">
        <v>15446.119999999999</v>
      </c>
      <c r="G11" s="83">
        <v>12984.670000000004</v>
      </c>
      <c r="H11" s="83">
        <v>3928.1199999999944</v>
      </c>
      <c r="I11" s="83">
        <v>4689.4000000000033</v>
      </c>
      <c r="J11" s="226">
        <v>899938.71999999951</v>
      </c>
    </row>
    <row r="12" spans="1:10" x14ac:dyDescent="0.35">
      <c r="A12" s="79" t="s">
        <v>19</v>
      </c>
      <c r="B12" s="83">
        <v>4881.8299999999763</v>
      </c>
      <c r="C12" s="83">
        <v>30947.599999999995</v>
      </c>
      <c r="D12" s="83">
        <v>5189.6000000000031</v>
      </c>
      <c r="E12" s="82">
        <v>1416.9400000000119</v>
      </c>
      <c r="F12" s="83">
        <v>61746.149999999994</v>
      </c>
      <c r="G12" s="83">
        <v>11979.429999999998</v>
      </c>
      <c r="H12" s="82">
        <v>-1.8189894035458565E-12</v>
      </c>
      <c r="I12" s="83">
        <v>2.2737367544323206E-13</v>
      </c>
      <c r="J12" s="226">
        <v>116161.55</v>
      </c>
    </row>
    <row r="13" spans="1:10" x14ac:dyDescent="0.35">
      <c r="A13" s="79" t="s">
        <v>20</v>
      </c>
      <c r="B13" s="77">
        <v>137950178.71999907</v>
      </c>
      <c r="C13" s="77">
        <v>97757104.659999788</v>
      </c>
      <c r="D13" s="77">
        <v>56793733.250000767</v>
      </c>
      <c r="E13" s="77">
        <v>42399142.100000359</v>
      </c>
      <c r="F13" s="77">
        <v>34844431.220000602</v>
      </c>
      <c r="G13" s="77">
        <v>11177758.210000029</v>
      </c>
      <c r="H13" s="77">
        <v>5523955.9899999918</v>
      </c>
      <c r="I13" s="77">
        <v>6507424.3099999977</v>
      </c>
      <c r="J13" s="78">
        <v>393004826.08000046</v>
      </c>
    </row>
    <row r="14" spans="1:10" x14ac:dyDescent="0.35">
      <c r="A14" s="79" t="s">
        <v>21</v>
      </c>
      <c r="B14" s="77">
        <v>42304060.209999807</v>
      </c>
      <c r="C14" s="77">
        <v>32198746.31000004</v>
      </c>
      <c r="D14" s="77">
        <v>20059882.540000122</v>
      </c>
      <c r="E14" s="77">
        <v>21035070.280000128</v>
      </c>
      <c r="F14" s="77">
        <v>4544601.6200000057</v>
      </c>
      <c r="G14" s="77">
        <v>5533469.6400000062</v>
      </c>
      <c r="H14" s="77">
        <v>4615419.860000005</v>
      </c>
      <c r="I14" s="77">
        <v>4819522.9500000058</v>
      </c>
      <c r="J14" s="78">
        <v>135134331.13000014</v>
      </c>
    </row>
    <row r="15" spans="1:10" ht="15" customHeight="1" x14ac:dyDescent="0.35">
      <c r="A15" s="228" t="s">
        <v>22</v>
      </c>
      <c r="B15" s="86">
        <v>234481873.30003834</v>
      </c>
      <c r="C15" s="86">
        <v>265211185.45003667</v>
      </c>
      <c r="D15" s="86">
        <v>174682198.25002202</v>
      </c>
      <c r="E15" s="86">
        <v>70659560.270000875</v>
      </c>
      <c r="F15" s="86">
        <v>65626698.740001023</v>
      </c>
      <c r="G15" s="86">
        <v>20905632.979999769</v>
      </c>
      <c r="H15" s="86">
        <v>10778395.399999969</v>
      </c>
      <c r="I15" s="86">
        <v>19423990.249999836</v>
      </c>
      <c r="J15" s="87">
        <v>861907910.56009853</v>
      </c>
    </row>
    <row r="16" spans="1:10" x14ac:dyDescent="0.35">
      <c r="A16" s="105" t="s">
        <v>23</v>
      </c>
      <c r="B16" s="77">
        <v>191755854.83999997</v>
      </c>
      <c r="C16" s="77">
        <v>142700930.53000036</v>
      </c>
      <c r="D16" s="77">
        <v>144705950.19000018</v>
      </c>
      <c r="E16" s="77">
        <v>72034681.929999813</v>
      </c>
      <c r="F16" s="77">
        <v>47664703.63000001</v>
      </c>
      <c r="G16" s="77">
        <v>14190635.370000008</v>
      </c>
      <c r="H16" s="77">
        <v>9048441.5900000054</v>
      </c>
      <c r="I16" s="77">
        <v>5752666.1899999995</v>
      </c>
      <c r="J16" s="78">
        <v>627896792.79000044</v>
      </c>
    </row>
    <row r="17" spans="1:10" ht="16" thickBot="1" x14ac:dyDescent="0.4">
      <c r="A17" s="107" t="s">
        <v>24</v>
      </c>
      <c r="B17" s="77">
        <v>103794415.99999879</v>
      </c>
      <c r="C17" s="77">
        <v>88525464.389451757</v>
      </c>
      <c r="D17" s="77">
        <v>62332176.090000093</v>
      </c>
      <c r="E17" s="77">
        <v>12735256.729999999</v>
      </c>
      <c r="F17" s="77">
        <v>25147762.240000032</v>
      </c>
      <c r="G17" s="77">
        <v>7405603.0479983762</v>
      </c>
      <c r="H17" s="77">
        <v>3175688.87</v>
      </c>
      <c r="I17" s="77">
        <v>1883290.1800000002</v>
      </c>
      <c r="J17" s="78">
        <v>304989409.40744901</v>
      </c>
    </row>
    <row r="18" spans="1:10" x14ac:dyDescent="0.35">
      <c r="A18" s="89" t="s">
        <v>257</v>
      </c>
      <c r="B18" s="90">
        <v>9762140920.5976963</v>
      </c>
      <c r="C18" s="90">
        <v>7501776701.7589169</v>
      </c>
      <c r="D18" s="90">
        <v>6598955765.1960907</v>
      </c>
      <c r="E18" s="90">
        <v>2561816208.028172</v>
      </c>
      <c r="F18" s="90">
        <v>2618484031.5029473</v>
      </c>
      <c r="G18" s="90">
        <v>806225216.52631533</v>
      </c>
      <c r="H18" s="90">
        <v>485794548.38395739</v>
      </c>
      <c r="I18" s="90">
        <v>466806611.02114737</v>
      </c>
      <c r="J18" s="91">
        <v>30958730164.915359</v>
      </c>
    </row>
    <row r="19" spans="1:10" s="233" customFormat="1" x14ac:dyDescent="0.35">
      <c r="A19" s="233" t="s">
        <v>251</v>
      </c>
    </row>
  </sheetData>
  <mergeCells count="2">
    <mergeCell ref="A1:J1"/>
    <mergeCell ref="A19:XFD19"/>
  </mergeCells>
  <hyperlinks>
    <hyperlink ref="A19" location="TableOfContents!A1" display="Back to Table of Contents" xr:uid="{0B07E970-41B6-4A37-9B65-DF08C1749F2A}"/>
  </hyperlinks>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J8"/>
  <sheetViews>
    <sheetView workbookViewId="0">
      <selection activeCell="A8" sqref="A8:XFD8"/>
    </sheetView>
  </sheetViews>
  <sheetFormatPr defaultColWidth="0" defaultRowHeight="15.5" zeroHeight="1" x14ac:dyDescent="0.35"/>
  <cols>
    <col min="1" max="1" width="13.453125" style="18" bestFit="1" customWidth="1"/>
    <col min="2" max="10" width="10" style="18" customWidth="1"/>
    <col min="11" max="16384" width="0" style="18" hidden="1"/>
  </cols>
  <sheetData>
    <row r="1" spans="1:10" x14ac:dyDescent="0.35">
      <c r="A1" s="231" t="str">
        <f>n_t067h</f>
        <v>Table N.67 Total payments (participants in SIL) by gender for the year ending 31 December 2022 ($m)</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77">
        <v>2013868104.058095</v>
      </c>
      <c r="C3" s="77">
        <v>1176552066.4680612</v>
      </c>
      <c r="D3" s="77">
        <v>1203435441.1595631</v>
      </c>
      <c r="E3" s="77">
        <v>463470269.6092599</v>
      </c>
      <c r="F3" s="77">
        <v>569745087.5506562</v>
      </c>
      <c r="G3" s="77">
        <v>210511635.60326844</v>
      </c>
      <c r="H3" s="77">
        <v>107643442.30122769</v>
      </c>
      <c r="I3" s="77">
        <v>145886502.26136979</v>
      </c>
      <c r="J3" s="78">
        <v>5891177623.5115004</v>
      </c>
    </row>
    <row r="4" spans="1:10" x14ac:dyDescent="0.35">
      <c r="A4" s="101" t="s">
        <v>355</v>
      </c>
      <c r="B4" s="77">
        <v>1311912065.2342722</v>
      </c>
      <c r="C4" s="77">
        <v>784898500.02688015</v>
      </c>
      <c r="D4" s="77">
        <v>807492055.0849365</v>
      </c>
      <c r="E4" s="77">
        <v>293750070.96113843</v>
      </c>
      <c r="F4" s="77">
        <v>387884537.02849019</v>
      </c>
      <c r="G4" s="77">
        <v>144998504.20283124</v>
      </c>
      <c r="H4" s="77">
        <v>69278958.098923847</v>
      </c>
      <c r="I4" s="77">
        <v>95992284.306164294</v>
      </c>
      <c r="J4" s="78">
        <v>3896243928.6636372</v>
      </c>
    </row>
    <row r="5" spans="1:10" ht="16" thickBot="1" x14ac:dyDescent="0.4">
      <c r="A5" s="103" t="s">
        <v>356</v>
      </c>
      <c r="B5" s="77">
        <v>10089401.820548007</v>
      </c>
      <c r="C5" s="77">
        <v>5183423.8500000313</v>
      </c>
      <c r="D5" s="77">
        <v>3222539.8134246613</v>
      </c>
      <c r="E5" s="77">
        <v>1973515.6300000038</v>
      </c>
      <c r="F5" s="77">
        <v>50745311.32505741</v>
      </c>
      <c r="G5" s="77">
        <v>8643457.9671233315</v>
      </c>
      <c r="H5" s="77">
        <v>1378364.069999838</v>
      </c>
      <c r="I5" s="77">
        <v>400569.75315068843</v>
      </c>
      <c r="J5" s="78">
        <v>81636584.229303986</v>
      </c>
    </row>
    <row r="6" spans="1:10" x14ac:dyDescent="0.35">
      <c r="A6" s="89" t="s">
        <v>257</v>
      </c>
      <c r="B6" s="90">
        <v>3335869571.112915</v>
      </c>
      <c r="C6" s="90">
        <v>1966633990.3449414</v>
      </c>
      <c r="D6" s="90">
        <v>2014150036.0579243</v>
      </c>
      <c r="E6" s="90">
        <v>759193856.20039833</v>
      </c>
      <c r="F6" s="90">
        <v>1008374935.9042038</v>
      </c>
      <c r="G6" s="90">
        <v>364153597.77322298</v>
      </c>
      <c r="H6" s="90">
        <v>178300764.47015139</v>
      </c>
      <c r="I6" s="90">
        <v>242279356.32068479</v>
      </c>
      <c r="J6" s="91">
        <v>9869058136.4044399</v>
      </c>
    </row>
    <row r="7" spans="1:10" ht="42" customHeight="1" x14ac:dyDescent="0.35">
      <c r="A7" s="231" t="str">
        <f>IFERROR(INDEX(Footnotes!$D:$D,MATCH(Footnotes!$B$32,Footnotes!$B:$B,0)),"")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F2F36F0C-C490-4B47-AB87-7864B20D4886}"/>
  </hyperlinks>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J8"/>
  <sheetViews>
    <sheetView workbookViewId="0">
      <selection sqref="A1:J1"/>
    </sheetView>
  </sheetViews>
  <sheetFormatPr defaultColWidth="0" defaultRowHeight="15.5" zeroHeight="1" x14ac:dyDescent="0.35"/>
  <cols>
    <col min="1" max="1" width="13.453125" style="18" bestFit="1" customWidth="1"/>
    <col min="2" max="10" width="10" style="18" customWidth="1"/>
    <col min="11" max="16384" width="9.1796875" style="18" hidden="1"/>
  </cols>
  <sheetData>
    <row r="1" spans="1:10" ht="30" customHeight="1" x14ac:dyDescent="0.35">
      <c r="A1" s="231" t="str">
        <f>n_t068h</f>
        <v>Table N.68 Average payments (participants in SIL) by gender for the year ending 31 December 2022 ($)</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93">
        <v>347400</v>
      </c>
      <c r="C3" s="93">
        <v>345500</v>
      </c>
      <c r="D3" s="93">
        <v>378700</v>
      </c>
      <c r="E3" s="93">
        <v>321700</v>
      </c>
      <c r="F3" s="93">
        <v>398100</v>
      </c>
      <c r="G3" s="93">
        <v>394200</v>
      </c>
      <c r="H3" s="93">
        <v>336900</v>
      </c>
      <c r="I3" s="93">
        <v>523800</v>
      </c>
      <c r="J3" s="94">
        <v>359600</v>
      </c>
    </row>
    <row r="4" spans="1:10" x14ac:dyDescent="0.35">
      <c r="A4" s="101" t="s">
        <v>355</v>
      </c>
      <c r="B4" s="93">
        <v>345400</v>
      </c>
      <c r="C4" s="93">
        <v>335100</v>
      </c>
      <c r="D4" s="93">
        <v>373900</v>
      </c>
      <c r="E4" s="93">
        <v>318800</v>
      </c>
      <c r="F4" s="93">
        <v>377300</v>
      </c>
      <c r="G4" s="93">
        <v>382100</v>
      </c>
      <c r="H4" s="93">
        <v>350800</v>
      </c>
      <c r="I4" s="93">
        <v>534800</v>
      </c>
      <c r="J4" s="94">
        <v>354000</v>
      </c>
    </row>
    <row r="5" spans="1:10" ht="16" thickBot="1" x14ac:dyDescent="0.4">
      <c r="A5" s="103" t="s">
        <v>356</v>
      </c>
      <c r="B5" s="93">
        <v>325500</v>
      </c>
      <c r="C5" s="93" t="s">
        <v>32</v>
      </c>
      <c r="D5" s="93" t="s">
        <v>32</v>
      </c>
      <c r="E5" s="93" t="s">
        <v>32</v>
      </c>
      <c r="F5" s="93">
        <v>357400</v>
      </c>
      <c r="G5" s="93">
        <v>320100</v>
      </c>
      <c r="H5" s="93" t="s">
        <v>32</v>
      </c>
      <c r="I5" s="93" t="s">
        <v>32</v>
      </c>
      <c r="J5" s="94">
        <v>351100</v>
      </c>
    </row>
    <row r="6" spans="1:10" x14ac:dyDescent="0.35">
      <c r="A6" s="89" t="s">
        <v>257</v>
      </c>
      <c r="B6" s="98">
        <v>346500</v>
      </c>
      <c r="C6" s="98">
        <v>341300</v>
      </c>
      <c r="D6" s="98">
        <v>376800</v>
      </c>
      <c r="E6" s="98">
        <v>320700</v>
      </c>
      <c r="F6" s="98">
        <v>387700</v>
      </c>
      <c r="G6" s="98">
        <v>387200</v>
      </c>
      <c r="H6" s="98">
        <v>342900</v>
      </c>
      <c r="I6" s="98">
        <v>527800</v>
      </c>
      <c r="J6" s="99">
        <v>357300</v>
      </c>
    </row>
    <row r="7" spans="1:10" ht="42" customHeight="1" x14ac:dyDescent="0.35">
      <c r="A7" s="231" t="str">
        <f>IFERROR(INDEX(Footnotes!$D:$D,MATCH(Footnotes!$B$32,Footnotes!$B:$B,0)),"")</f>
        <v>There is a different mix of age and disability between male and female hence results in this table should be interpreted with caution.</v>
      </c>
      <c r="B7" s="231"/>
      <c r="C7" s="231"/>
      <c r="D7" s="231"/>
      <c r="E7" s="231"/>
      <c r="F7" s="231"/>
      <c r="G7" s="231"/>
      <c r="H7" s="231"/>
      <c r="I7" s="231"/>
      <c r="J7" s="231"/>
    </row>
    <row r="8" spans="1:10" s="233" customFormat="1" x14ac:dyDescent="0.35">
      <c r="A8" s="233" t="s">
        <v>251</v>
      </c>
    </row>
  </sheetData>
  <mergeCells count="3">
    <mergeCell ref="A1:J1"/>
    <mergeCell ref="A7:J7"/>
    <mergeCell ref="A8:XFD8"/>
  </mergeCells>
  <hyperlinks>
    <hyperlink ref="A8" location="TableOfContents!A1" display="Back to Table of Contents" xr:uid="{D6DC911D-BF0F-4BD5-B921-886B88712BB3}"/>
  </hyperlinks>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J13"/>
  <sheetViews>
    <sheetView workbookViewId="0">
      <selection sqref="A1:J1"/>
    </sheetView>
  </sheetViews>
  <sheetFormatPr defaultColWidth="0" defaultRowHeight="15.5" zeroHeight="1" x14ac:dyDescent="0.35"/>
  <cols>
    <col min="1" max="1" width="13.81640625" style="18" customWidth="1"/>
    <col min="2" max="9" width="10" style="18" customWidth="1"/>
    <col min="10" max="10" width="11.7265625" style="18" customWidth="1"/>
    <col min="11" max="16384" width="9.1796875" style="18" hidden="1"/>
  </cols>
  <sheetData>
    <row r="1" spans="1:10" ht="15" customHeight="1" thickBot="1" x14ac:dyDescent="0.4">
      <c r="A1" s="234" t="str">
        <f>n_t069h</f>
        <v>Table N.69 Total payments (participants in SIL) by age group for the year ending 31 December 2022 ($m)</v>
      </c>
      <c r="B1" s="234"/>
      <c r="C1" s="234"/>
      <c r="D1" s="234"/>
      <c r="E1" s="234"/>
      <c r="F1" s="234"/>
      <c r="G1" s="234"/>
      <c r="H1" s="234"/>
      <c r="I1" s="234"/>
      <c r="J1" s="234"/>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108" t="s">
        <v>32</v>
      </c>
      <c r="C3" s="77" t="s">
        <v>32</v>
      </c>
      <c r="D3" s="77" t="s">
        <v>32</v>
      </c>
      <c r="E3" s="77" t="s">
        <v>32</v>
      </c>
      <c r="F3" s="77" t="s">
        <v>32</v>
      </c>
      <c r="G3" s="77" t="s">
        <v>32</v>
      </c>
      <c r="H3" s="77" t="s">
        <v>32</v>
      </c>
      <c r="I3" s="77" t="s">
        <v>32</v>
      </c>
      <c r="J3" s="78" t="s">
        <v>32</v>
      </c>
    </row>
    <row r="4" spans="1:10" x14ac:dyDescent="0.35">
      <c r="A4" s="101" t="s">
        <v>346</v>
      </c>
      <c r="B4" s="77" t="s">
        <v>32</v>
      </c>
      <c r="C4" s="77" t="s">
        <v>32</v>
      </c>
      <c r="D4" s="77" t="s">
        <v>32</v>
      </c>
      <c r="E4" s="77" t="s">
        <v>32</v>
      </c>
      <c r="F4" s="77" t="s">
        <v>32</v>
      </c>
      <c r="G4" s="77" t="s">
        <v>32</v>
      </c>
      <c r="H4" s="77" t="s">
        <v>32</v>
      </c>
      <c r="I4" s="77" t="s">
        <v>32</v>
      </c>
      <c r="J4" s="78">
        <v>8865867.3754841313</v>
      </c>
    </row>
    <row r="5" spans="1:10" x14ac:dyDescent="0.35">
      <c r="A5" s="101" t="s">
        <v>347</v>
      </c>
      <c r="B5" s="77">
        <v>37342387.596708827</v>
      </c>
      <c r="C5" s="77">
        <v>19482586.04651</v>
      </c>
      <c r="D5" s="77">
        <v>19647940.668356135</v>
      </c>
      <c r="E5" s="77">
        <v>6413926.4499065448</v>
      </c>
      <c r="F5" s="77">
        <v>15121307.105370777</v>
      </c>
      <c r="G5" s="77">
        <v>5713673.0200785324</v>
      </c>
      <c r="H5" s="77">
        <v>1789366.3361700089</v>
      </c>
      <c r="I5" s="77">
        <v>2625175.0168493204</v>
      </c>
      <c r="J5" s="78">
        <v>108136362.23995014</v>
      </c>
    </row>
    <row r="6" spans="1:10" x14ac:dyDescent="0.35">
      <c r="A6" s="101" t="s">
        <v>348</v>
      </c>
      <c r="B6" s="77">
        <v>321445767.16217983</v>
      </c>
      <c r="C6" s="77">
        <v>163011567.05342957</v>
      </c>
      <c r="D6" s="77">
        <v>203216455.24366271</v>
      </c>
      <c r="E6" s="77">
        <v>65131034.806204341</v>
      </c>
      <c r="F6" s="77">
        <v>105763497.92526531</v>
      </c>
      <c r="G6" s="77">
        <v>45002796.620352745</v>
      </c>
      <c r="H6" s="77">
        <v>14641700.283982597</v>
      </c>
      <c r="I6" s="77">
        <v>25180913.515205465</v>
      </c>
      <c r="J6" s="78">
        <v>943393732.61028266</v>
      </c>
    </row>
    <row r="7" spans="1:10" x14ac:dyDescent="0.35">
      <c r="A7" s="101" t="s">
        <v>349</v>
      </c>
      <c r="B7" s="77">
        <v>531913308.68000567</v>
      </c>
      <c r="C7" s="77">
        <v>300462617.66039222</v>
      </c>
      <c r="D7" s="77">
        <v>371470895.91011447</v>
      </c>
      <c r="E7" s="77">
        <v>135876461.78808299</v>
      </c>
      <c r="F7" s="77">
        <v>170734565.6540249</v>
      </c>
      <c r="G7" s="77">
        <v>71795047.326283962</v>
      </c>
      <c r="H7" s="77">
        <v>27454360.7099998</v>
      </c>
      <c r="I7" s="77">
        <v>43481724.899451904</v>
      </c>
      <c r="J7" s="78">
        <v>1653254057.128356</v>
      </c>
    </row>
    <row r="8" spans="1:10" x14ac:dyDescent="0.35">
      <c r="A8" s="101" t="s">
        <v>350</v>
      </c>
      <c r="B8" s="77">
        <v>548217136.89001238</v>
      </c>
      <c r="C8" s="77">
        <v>362466364.08520979</v>
      </c>
      <c r="D8" s="77">
        <v>352771175.8895005</v>
      </c>
      <c r="E8" s="77">
        <v>138211980.77465877</v>
      </c>
      <c r="F8" s="77">
        <v>168340686.41099384</v>
      </c>
      <c r="G8" s="77">
        <v>52248559.636044204</v>
      </c>
      <c r="H8" s="77">
        <v>33132852.149999779</v>
      </c>
      <c r="I8" s="77">
        <v>49670852.220273972</v>
      </c>
      <c r="J8" s="78">
        <v>1705059608.0566933</v>
      </c>
    </row>
    <row r="9" spans="1:10" x14ac:dyDescent="0.35">
      <c r="A9" s="101" t="s">
        <v>351</v>
      </c>
      <c r="B9" s="77">
        <v>754194277.46002162</v>
      </c>
      <c r="C9" s="77">
        <v>469007524.18525672</v>
      </c>
      <c r="D9" s="77">
        <v>433419566.94259959</v>
      </c>
      <c r="E9" s="77">
        <v>173892104.89904276</v>
      </c>
      <c r="F9" s="77">
        <v>229005069.03575009</v>
      </c>
      <c r="G9" s="77">
        <v>71695271.200282976</v>
      </c>
      <c r="H9" s="77">
        <v>42212264.809999675</v>
      </c>
      <c r="I9" s="77">
        <v>56486544.558082193</v>
      </c>
      <c r="J9" s="78">
        <v>2229948962.7710361</v>
      </c>
    </row>
    <row r="10" spans="1:10" x14ac:dyDescent="0.35">
      <c r="A10" s="101" t="s">
        <v>352</v>
      </c>
      <c r="B10" s="77">
        <v>832873379.50249612</v>
      </c>
      <c r="C10" s="77">
        <v>502694722.87249488</v>
      </c>
      <c r="D10" s="77">
        <v>501755655.29985273</v>
      </c>
      <c r="E10" s="77">
        <v>185280915.29137272</v>
      </c>
      <c r="F10" s="77">
        <v>242899482.74266219</v>
      </c>
      <c r="G10" s="77">
        <v>91409743.515236497</v>
      </c>
      <c r="H10" s="77">
        <v>44134245.619999439</v>
      </c>
      <c r="I10" s="77">
        <v>45837965.023835585</v>
      </c>
      <c r="J10" s="78">
        <v>2446886723.9079499</v>
      </c>
    </row>
    <row r="11" spans="1:10" ht="16" thickBot="1" x14ac:dyDescent="0.4">
      <c r="A11" s="103" t="s">
        <v>353</v>
      </c>
      <c r="B11" s="77">
        <v>308109373.29001433</v>
      </c>
      <c r="C11" s="77">
        <v>147222636.55753872</v>
      </c>
      <c r="D11" s="77">
        <v>130711730.46698841</v>
      </c>
      <c r="E11" s="77">
        <v>53532324.549999706</v>
      </c>
      <c r="F11" s="77">
        <v>75017580.32904081</v>
      </c>
      <c r="G11" s="77">
        <v>26027118.283985198</v>
      </c>
      <c r="H11" s="77">
        <v>14870706.920000099</v>
      </c>
      <c r="I11" s="77">
        <v>17805358.760000061</v>
      </c>
      <c r="J11" s="78">
        <v>773296829.15756738</v>
      </c>
    </row>
    <row r="12" spans="1:10" x14ac:dyDescent="0.35">
      <c r="A12" s="89" t="s">
        <v>257</v>
      </c>
      <c r="B12" s="90">
        <v>3335869571.1129155</v>
      </c>
      <c r="C12" s="90">
        <v>1966633990.3449416</v>
      </c>
      <c r="D12" s="90">
        <v>2014150036.057924</v>
      </c>
      <c r="E12" s="90">
        <v>759193856.20039845</v>
      </c>
      <c r="F12" s="90">
        <v>1008374935.9042037</v>
      </c>
      <c r="G12" s="90">
        <v>364153597.77322304</v>
      </c>
      <c r="H12" s="90">
        <v>178300764.47015139</v>
      </c>
      <c r="I12" s="90">
        <v>242279356.32068479</v>
      </c>
      <c r="J12" s="91">
        <v>9869058136.4044437</v>
      </c>
    </row>
    <row r="13" spans="1:10" s="233" customFormat="1" x14ac:dyDescent="0.35">
      <c r="A13" s="233" t="s">
        <v>251</v>
      </c>
    </row>
  </sheetData>
  <mergeCells count="2">
    <mergeCell ref="A1:J1"/>
    <mergeCell ref="A13:XFD13"/>
  </mergeCells>
  <hyperlinks>
    <hyperlink ref="A13" location="TableOfContents!A1" display="Back to Table of Contents" xr:uid="{E0F11909-91FD-4560-A28A-D1BE92B9E61E}"/>
  </hyperlinks>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XFC13"/>
  <sheetViews>
    <sheetView workbookViewId="0">
      <selection sqref="A1:J1"/>
    </sheetView>
  </sheetViews>
  <sheetFormatPr defaultColWidth="0" defaultRowHeight="15.5" zeroHeight="1" x14ac:dyDescent="0.35"/>
  <cols>
    <col min="1" max="1" width="14.54296875" style="18" customWidth="1"/>
    <col min="2" max="9" width="10" style="18" customWidth="1"/>
    <col min="10" max="10" width="12.54296875" style="18" customWidth="1"/>
    <col min="11" max="16383" width="9.1796875" style="18" hidden="1"/>
    <col min="16384" max="16384" width="0.453125" style="18" hidden="1" customWidth="1"/>
  </cols>
  <sheetData>
    <row r="1" spans="1:10" ht="15" customHeight="1" x14ac:dyDescent="0.35">
      <c r="A1" s="231" t="str">
        <f>n_t070h</f>
        <v>Table N.70 Average payments (participants in SIL) by age group for the year ending 31 December 2022 ($)</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93" t="s">
        <v>32</v>
      </c>
      <c r="C3" s="93" t="s">
        <v>32</v>
      </c>
      <c r="D3" s="93" t="s">
        <v>32</v>
      </c>
      <c r="E3" s="93" t="s">
        <v>32</v>
      </c>
      <c r="F3" s="93" t="s">
        <v>32</v>
      </c>
      <c r="G3" s="93" t="s">
        <v>32</v>
      </c>
      <c r="H3" s="93" t="s">
        <v>32</v>
      </c>
      <c r="I3" s="93" t="s">
        <v>32</v>
      </c>
      <c r="J3" s="94" t="s">
        <v>32</v>
      </c>
    </row>
    <row r="4" spans="1:10" x14ac:dyDescent="0.35">
      <c r="A4" s="101" t="s">
        <v>346</v>
      </c>
      <c r="B4" s="93" t="s">
        <v>32</v>
      </c>
      <c r="C4" s="93" t="s">
        <v>32</v>
      </c>
      <c r="D4" s="93" t="s">
        <v>32</v>
      </c>
      <c r="E4" s="93" t="s">
        <v>32</v>
      </c>
      <c r="F4" s="93" t="s">
        <v>32</v>
      </c>
      <c r="G4" s="93" t="s">
        <v>32</v>
      </c>
      <c r="H4" s="93" t="s">
        <v>32</v>
      </c>
      <c r="I4" s="93" t="s">
        <v>32</v>
      </c>
      <c r="J4" s="94" t="s">
        <v>32</v>
      </c>
    </row>
    <row r="5" spans="1:10" x14ac:dyDescent="0.35">
      <c r="A5" s="101" t="s">
        <v>347</v>
      </c>
      <c r="B5" s="93">
        <v>518600</v>
      </c>
      <c r="C5" s="93">
        <v>556600</v>
      </c>
      <c r="D5" s="93">
        <v>347800</v>
      </c>
      <c r="E5" s="93" t="s">
        <v>32</v>
      </c>
      <c r="F5" s="93">
        <v>465300</v>
      </c>
      <c r="G5" s="93" t="s">
        <v>32</v>
      </c>
      <c r="H5" s="93" t="s">
        <v>32</v>
      </c>
      <c r="I5" s="93" t="s">
        <v>32</v>
      </c>
      <c r="J5" s="94">
        <v>464100</v>
      </c>
    </row>
    <row r="6" spans="1:10" x14ac:dyDescent="0.35">
      <c r="A6" s="101" t="s">
        <v>348</v>
      </c>
      <c r="B6" s="93">
        <v>417700</v>
      </c>
      <c r="C6" s="93">
        <v>507000</v>
      </c>
      <c r="D6" s="93">
        <v>426000</v>
      </c>
      <c r="E6" s="93">
        <v>399600</v>
      </c>
      <c r="F6" s="93">
        <v>528800</v>
      </c>
      <c r="G6" s="93">
        <v>461600</v>
      </c>
      <c r="H6" s="93">
        <v>370700</v>
      </c>
      <c r="I6" s="93">
        <v>614200</v>
      </c>
      <c r="J6" s="94">
        <v>447300</v>
      </c>
    </row>
    <row r="7" spans="1:10" x14ac:dyDescent="0.35">
      <c r="A7" s="101" t="s">
        <v>349</v>
      </c>
      <c r="B7" s="93">
        <v>368500</v>
      </c>
      <c r="C7" s="93">
        <v>368700</v>
      </c>
      <c r="D7" s="93">
        <v>400500</v>
      </c>
      <c r="E7" s="93">
        <v>360400</v>
      </c>
      <c r="F7" s="93">
        <v>426300</v>
      </c>
      <c r="G7" s="93">
        <v>411400</v>
      </c>
      <c r="H7" s="93">
        <v>363600</v>
      </c>
      <c r="I7" s="93">
        <v>536800</v>
      </c>
      <c r="J7" s="94">
        <v>385000</v>
      </c>
    </row>
    <row r="8" spans="1:10" x14ac:dyDescent="0.35">
      <c r="A8" s="101" t="s">
        <v>350</v>
      </c>
      <c r="B8" s="93">
        <v>338500</v>
      </c>
      <c r="C8" s="93">
        <v>347900</v>
      </c>
      <c r="D8" s="93">
        <v>371300</v>
      </c>
      <c r="E8" s="93">
        <v>335500</v>
      </c>
      <c r="F8" s="93">
        <v>377000</v>
      </c>
      <c r="G8" s="93">
        <v>371900</v>
      </c>
      <c r="H8" s="93">
        <v>354400</v>
      </c>
      <c r="I8" s="93">
        <v>499200</v>
      </c>
      <c r="J8" s="94">
        <v>355000</v>
      </c>
    </row>
    <row r="9" spans="1:10" x14ac:dyDescent="0.35">
      <c r="A9" s="101" t="s">
        <v>351</v>
      </c>
      <c r="B9" s="93">
        <v>331100</v>
      </c>
      <c r="C9" s="93">
        <v>320700</v>
      </c>
      <c r="D9" s="93">
        <v>358800</v>
      </c>
      <c r="E9" s="93">
        <v>302400</v>
      </c>
      <c r="F9" s="93">
        <v>364100</v>
      </c>
      <c r="G9" s="93">
        <v>366700</v>
      </c>
      <c r="H9" s="93">
        <v>329800</v>
      </c>
      <c r="I9" s="93">
        <v>518200</v>
      </c>
      <c r="J9" s="94">
        <v>338600</v>
      </c>
    </row>
    <row r="10" spans="1:10" x14ac:dyDescent="0.35">
      <c r="A10" s="101" t="s">
        <v>352</v>
      </c>
      <c r="B10" s="93">
        <v>332200</v>
      </c>
      <c r="C10" s="93">
        <v>313200</v>
      </c>
      <c r="D10" s="93">
        <v>370400</v>
      </c>
      <c r="E10" s="93">
        <v>292500</v>
      </c>
      <c r="F10" s="93">
        <v>360100</v>
      </c>
      <c r="G10" s="93">
        <v>376200</v>
      </c>
      <c r="H10" s="93">
        <v>328100</v>
      </c>
      <c r="I10" s="93">
        <v>515000</v>
      </c>
      <c r="J10" s="94">
        <v>337900</v>
      </c>
    </row>
    <row r="11" spans="1:10" ht="16" thickBot="1" x14ac:dyDescent="0.4">
      <c r="A11" s="103" t="s">
        <v>353</v>
      </c>
      <c r="B11" s="93">
        <v>329700</v>
      </c>
      <c r="C11" s="93">
        <v>310300</v>
      </c>
      <c r="D11" s="93">
        <v>352800</v>
      </c>
      <c r="E11" s="93">
        <v>277400</v>
      </c>
      <c r="F11" s="93">
        <v>348100</v>
      </c>
      <c r="G11" s="93">
        <v>338000</v>
      </c>
      <c r="H11" s="93">
        <v>334200</v>
      </c>
      <c r="I11" s="93">
        <v>574400</v>
      </c>
      <c r="J11" s="94">
        <v>330400</v>
      </c>
    </row>
    <row r="12" spans="1:10" x14ac:dyDescent="0.35">
      <c r="A12" s="89" t="s">
        <v>257</v>
      </c>
      <c r="B12" s="98">
        <v>346500</v>
      </c>
      <c r="C12" s="98">
        <v>341300</v>
      </c>
      <c r="D12" s="98">
        <v>376800</v>
      </c>
      <c r="E12" s="98">
        <v>320700</v>
      </c>
      <c r="F12" s="98">
        <v>387700</v>
      </c>
      <c r="G12" s="98">
        <v>387200</v>
      </c>
      <c r="H12" s="98">
        <v>342900</v>
      </c>
      <c r="I12" s="98">
        <v>527800</v>
      </c>
      <c r="J12" s="99">
        <v>357300</v>
      </c>
    </row>
    <row r="13" spans="1:10" s="233" customFormat="1" x14ac:dyDescent="0.35">
      <c r="A13" s="233" t="s">
        <v>251</v>
      </c>
    </row>
  </sheetData>
  <mergeCells count="2">
    <mergeCell ref="A1:J1"/>
    <mergeCell ref="A13:XFD13"/>
  </mergeCells>
  <hyperlinks>
    <hyperlink ref="A13" location="TableOfContents!A1" display="Back to Table of Contents" xr:uid="{E46A252E-FBA1-437E-A28A-EEC34EBE655F}"/>
  </hyperlinks>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J20"/>
  <sheetViews>
    <sheetView workbookViewId="0">
      <selection sqref="A1:J1"/>
    </sheetView>
  </sheetViews>
  <sheetFormatPr defaultColWidth="0" defaultRowHeight="15.5" zeroHeight="1" x14ac:dyDescent="0.35"/>
  <cols>
    <col min="1" max="1" width="29.1796875" style="18" bestFit="1" customWidth="1"/>
    <col min="2" max="10" width="10" style="18" customWidth="1"/>
    <col min="11" max="16384" width="9.1796875" style="18" hidden="1"/>
  </cols>
  <sheetData>
    <row r="1" spans="1:10" ht="15" customHeight="1" x14ac:dyDescent="0.35">
      <c r="A1" s="231" t="str">
        <f>n_t071h</f>
        <v>Table N.71 Total payments (participants in SIL) by primary disability group for the year ending 31 December 2022 ($m)</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77">
        <v>223836789.18760386</v>
      </c>
      <c r="C3" s="77">
        <v>145730514.64633575</v>
      </c>
      <c r="D3" s="77">
        <v>204933663.69507301</v>
      </c>
      <c r="E3" s="77">
        <v>79943631.819887757</v>
      </c>
      <c r="F3" s="77">
        <v>104630956.42313814</v>
      </c>
      <c r="G3" s="77">
        <v>34196503.019862965</v>
      </c>
      <c r="H3" s="77">
        <v>13020748.159999987</v>
      </c>
      <c r="I3" s="77">
        <v>46707780.075753354</v>
      </c>
      <c r="J3" s="78">
        <v>853000587.02765489</v>
      </c>
    </row>
    <row r="4" spans="1:10" x14ac:dyDescent="0.35">
      <c r="A4" s="101" t="s">
        <v>360</v>
      </c>
      <c r="B4" s="77">
        <v>402305261.41957849</v>
      </c>
      <c r="C4" s="77">
        <v>271657450.79370093</v>
      </c>
      <c r="D4" s="77">
        <v>253945160.16253394</v>
      </c>
      <c r="E4" s="77">
        <v>109862719.18086688</v>
      </c>
      <c r="F4" s="77">
        <v>137902764.18821359</v>
      </c>
      <c r="G4" s="77">
        <v>63728800.559146047</v>
      </c>
      <c r="H4" s="77">
        <v>23527411.748879075</v>
      </c>
      <c r="I4" s="77">
        <v>16239537.745479465</v>
      </c>
      <c r="J4" s="78">
        <v>1279169105.7983985</v>
      </c>
    </row>
    <row r="5" spans="1:10" x14ac:dyDescent="0.35">
      <c r="A5" s="101" t="s">
        <v>367</v>
      </c>
      <c r="B5" s="77">
        <v>309905232.02774239</v>
      </c>
      <c r="C5" s="77">
        <v>228413713.6092667</v>
      </c>
      <c r="D5" s="77">
        <v>198029515.83882594</v>
      </c>
      <c r="E5" s="77">
        <v>86273246.171937972</v>
      </c>
      <c r="F5" s="77">
        <v>76283397.276318267</v>
      </c>
      <c r="G5" s="77">
        <v>32008035.110411055</v>
      </c>
      <c r="H5" s="77">
        <v>15797780.461232826</v>
      </c>
      <c r="I5" s="77">
        <v>29639131.239452101</v>
      </c>
      <c r="J5" s="78">
        <v>976350051.73518741</v>
      </c>
    </row>
    <row r="6" spans="1:10" x14ac:dyDescent="0.35">
      <c r="A6" s="101" t="s">
        <v>363</v>
      </c>
      <c r="B6" s="77" t="s">
        <v>32</v>
      </c>
      <c r="C6" s="77" t="s">
        <v>32</v>
      </c>
      <c r="D6" s="77" t="s">
        <v>32</v>
      </c>
      <c r="E6" s="77" t="s">
        <v>32</v>
      </c>
      <c r="F6" s="77" t="s">
        <v>32</v>
      </c>
      <c r="G6" s="77" t="s">
        <v>32</v>
      </c>
      <c r="H6" s="77" t="s">
        <v>32</v>
      </c>
      <c r="I6" s="77" t="s">
        <v>32</v>
      </c>
      <c r="J6" s="78" t="s">
        <v>32</v>
      </c>
    </row>
    <row r="7" spans="1:10" x14ac:dyDescent="0.35">
      <c r="A7" s="101" t="s">
        <v>369</v>
      </c>
      <c r="B7" s="77" t="s">
        <v>32</v>
      </c>
      <c r="C7" s="77" t="s">
        <v>32</v>
      </c>
      <c r="D7" s="77" t="s">
        <v>32</v>
      </c>
      <c r="E7" s="77" t="s">
        <v>32</v>
      </c>
      <c r="F7" s="77" t="s">
        <v>32</v>
      </c>
      <c r="G7" s="77" t="s">
        <v>32</v>
      </c>
      <c r="H7" s="77" t="s">
        <v>32</v>
      </c>
      <c r="I7" s="77" t="s">
        <v>32</v>
      </c>
      <c r="J7" s="78" t="s">
        <v>32</v>
      </c>
    </row>
    <row r="8" spans="1:10" x14ac:dyDescent="0.35">
      <c r="A8" s="101" t="s">
        <v>364</v>
      </c>
      <c r="B8" s="77" t="s">
        <v>32</v>
      </c>
      <c r="C8" s="77" t="s">
        <v>32</v>
      </c>
      <c r="D8" s="77" t="s">
        <v>32</v>
      </c>
      <c r="E8" s="77" t="s">
        <v>32</v>
      </c>
      <c r="F8" s="77" t="s">
        <v>32</v>
      </c>
      <c r="G8" s="77" t="s">
        <v>32</v>
      </c>
      <c r="H8" s="77" t="s">
        <v>32</v>
      </c>
      <c r="I8" s="77" t="s">
        <v>32</v>
      </c>
      <c r="J8" s="78" t="s">
        <v>32</v>
      </c>
    </row>
    <row r="9" spans="1:10" x14ac:dyDescent="0.35">
      <c r="A9" s="101" t="s">
        <v>361</v>
      </c>
      <c r="B9" s="77">
        <v>1549993990.1924641</v>
      </c>
      <c r="C9" s="77">
        <v>1012122379.3169758</v>
      </c>
      <c r="D9" s="77">
        <v>867412311.58365941</v>
      </c>
      <c r="E9" s="77">
        <v>321426318.04633188</v>
      </c>
      <c r="F9" s="77">
        <v>483624025.50555128</v>
      </c>
      <c r="G9" s="77">
        <v>149192503.87696233</v>
      </c>
      <c r="H9" s="77">
        <v>70672641.840039805</v>
      </c>
      <c r="I9" s="77">
        <v>64240250.405890204</v>
      </c>
      <c r="J9" s="78">
        <v>4518745231.6578751</v>
      </c>
    </row>
    <row r="10" spans="1:10" x14ac:dyDescent="0.35">
      <c r="A10" s="101" t="s">
        <v>371</v>
      </c>
      <c r="B10" s="77">
        <v>27942113.589999873</v>
      </c>
      <c r="C10" s="77">
        <v>42299272.809999488</v>
      </c>
      <c r="D10" s="77">
        <v>28733745.049999803</v>
      </c>
      <c r="E10" s="77">
        <v>9006320.8423287608</v>
      </c>
      <c r="F10" s="77">
        <v>18115843.332960401</v>
      </c>
      <c r="G10" s="77">
        <v>5210319.4604109647</v>
      </c>
      <c r="H10" s="77" t="s">
        <v>32</v>
      </c>
      <c r="I10" s="77" t="s">
        <v>32</v>
      </c>
      <c r="J10" s="78">
        <v>135525667.16569915</v>
      </c>
    </row>
    <row r="11" spans="1:10" x14ac:dyDescent="0.35">
      <c r="A11" s="102" t="s">
        <v>362</v>
      </c>
      <c r="B11" s="77">
        <v>460439088.50178421</v>
      </c>
      <c r="C11" s="77">
        <v>105918904.66341071</v>
      </c>
      <c r="D11" s="77">
        <v>162716730.35671455</v>
      </c>
      <c r="E11" s="77">
        <v>47369266.449999683</v>
      </c>
      <c r="F11" s="77">
        <v>74402877.396452397</v>
      </c>
      <c r="G11" s="77">
        <v>40097016.20562274</v>
      </c>
      <c r="H11" s="77">
        <v>26118643.129999951</v>
      </c>
      <c r="I11" s="77">
        <v>28561658.713150613</v>
      </c>
      <c r="J11" s="78">
        <v>945665402.74713492</v>
      </c>
    </row>
    <row r="12" spans="1:10" x14ac:dyDescent="0.35">
      <c r="A12" s="101" t="s">
        <v>373</v>
      </c>
      <c r="B12" s="77">
        <v>24298962.404630154</v>
      </c>
      <c r="C12" s="77">
        <v>16025334.500000035</v>
      </c>
      <c r="D12" s="77">
        <v>22153886.21999998</v>
      </c>
      <c r="E12" s="77">
        <v>14762206.329041146</v>
      </c>
      <c r="F12" s="77">
        <v>10601151.615068514</v>
      </c>
      <c r="G12" s="77" t="s">
        <v>32</v>
      </c>
      <c r="H12" s="77" t="s">
        <v>32</v>
      </c>
      <c r="I12" s="77">
        <v>9933759.6599999927</v>
      </c>
      <c r="J12" s="78">
        <v>101497117.35873981</v>
      </c>
    </row>
    <row r="13" spans="1:10" x14ac:dyDescent="0.35">
      <c r="A13" s="101" t="s">
        <v>372</v>
      </c>
      <c r="B13" s="77">
        <v>80335886.81027396</v>
      </c>
      <c r="C13" s="77">
        <v>29584002.239999879</v>
      </c>
      <c r="D13" s="77">
        <v>64414525.073424086</v>
      </c>
      <c r="E13" s="77">
        <v>16775688.059999965</v>
      </c>
      <c r="F13" s="77">
        <v>18266352.573287714</v>
      </c>
      <c r="G13" s="77">
        <v>7174786.0308219437</v>
      </c>
      <c r="H13" s="77">
        <v>5185355.4300000016</v>
      </c>
      <c r="I13" s="77">
        <v>18780272.298082229</v>
      </c>
      <c r="J13" s="78">
        <v>240516868.51588979</v>
      </c>
    </row>
    <row r="14" spans="1:10" x14ac:dyDescent="0.35">
      <c r="A14" s="101" t="s">
        <v>370</v>
      </c>
      <c r="B14" s="77">
        <v>9264943.9700000267</v>
      </c>
      <c r="C14" s="77" t="s">
        <v>32</v>
      </c>
      <c r="D14" s="77">
        <v>6025805.336712352</v>
      </c>
      <c r="E14" s="77" t="s">
        <v>32</v>
      </c>
      <c r="F14" s="77" t="s">
        <v>32</v>
      </c>
      <c r="G14" s="77" t="s">
        <v>32</v>
      </c>
      <c r="H14" s="77" t="s">
        <v>32</v>
      </c>
      <c r="I14" s="77" t="s">
        <v>32</v>
      </c>
      <c r="J14" s="78">
        <v>28696275.474778026</v>
      </c>
    </row>
    <row r="15" spans="1:10" x14ac:dyDescent="0.35">
      <c r="A15" s="101" t="s">
        <v>365</v>
      </c>
      <c r="B15" s="77">
        <v>188115700.65321738</v>
      </c>
      <c r="C15" s="77">
        <v>84804349.755205274</v>
      </c>
      <c r="D15" s="77">
        <v>158876385.83710295</v>
      </c>
      <c r="E15" s="77">
        <v>56948305.519999504</v>
      </c>
      <c r="F15" s="77">
        <v>63757342.619688198</v>
      </c>
      <c r="G15" s="77">
        <v>22655027.8471101</v>
      </c>
      <c r="H15" s="77">
        <v>14194018.920000046</v>
      </c>
      <c r="I15" s="77">
        <v>17859080.285068482</v>
      </c>
      <c r="J15" s="78">
        <v>607210211.437392</v>
      </c>
    </row>
    <row r="16" spans="1:10" x14ac:dyDescent="0.35">
      <c r="A16" s="101" t="s">
        <v>366</v>
      </c>
      <c r="B16" s="77">
        <v>27023263.6199999</v>
      </c>
      <c r="C16" s="77">
        <v>15783082.850000067</v>
      </c>
      <c r="D16" s="77">
        <v>23593792.160000041</v>
      </c>
      <c r="E16" s="77">
        <v>6652522.5600000042</v>
      </c>
      <c r="F16" s="77">
        <v>10085855.161319071</v>
      </c>
      <c r="G16" s="77" t="s">
        <v>32</v>
      </c>
      <c r="H16" s="77" t="s">
        <v>32</v>
      </c>
      <c r="I16" s="77" t="s">
        <v>32</v>
      </c>
      <c r="J16" s="78">
        <v>91779881.567072511</v>
      </c>
    </row>
    <row r="17" spans="1:10" x14ac:dyDescent="0.35">
      <c r="A17" s="101" t="s">
        <v>374</v>
      </c>
      <c r="B17" s="77" t="s">
        <v>32</v>
      </c>
      <c r="C17" s="77" t="s">
        <v>32</v>
      </c>
      <c r="D17" s="77" t="s">
        <v>32</v>
      </c>
      <c r="E17" s="77" t="s">
        <v>32</v>
      </c>
      <c r="F17" s="77" t="s">
        <v>32</v>
      </c>
      <c r="G17" s="77" t="s">
        <v>32</v>
      </c>
      <c r="H17" s="77" t="s">
        <v>32</v>
      </c>
      <c r="I17" s="77" t="s">
        <v>32</v>
      </c>
      <c r="J17" s="78" t="s">
        <v>32</v>
      </c>
    </row>
    <row r="18" spans="1:10" ht="16" thickBot="1" x14ac:dyDescent="0.4">
      <c r="A18" s="103" t="s">
        <v>356</v>
      </c>
      <c r="B18" s="77">
        <v>31531026.382465579</v>
      </c>
      <c r="C18" s="77">
        <v>9145989.2099999636</v>
      </c>
      <c r="D18" s="77">
        <v>22066144.570273906</v>
      </c>
      <c r="E18" s="77">
        <v>7404316.6099999975</v>
      </c>
      <c r="F18" s="77">
        <v>7157414.8420541203</v>
      </c>
      <c r="G18" s="77" t="s">
        <v>32</v>
      </c>
      <c r="H18" s="77" t="s">
        <v>32</v>
      </c>
      <c r="I18" s="77">
        <v>5134536.8600000106</v>
      </c>
      <c r="J18" s="78">
        <v>87563841.461779878</v>
      </c>
    </row>
    <row r="19" spans="1:10" x14ac:dyDescent="0.35">
      <c r="A19" s="89" t="s">
        <v>257</v>
      </c>
      <c r="B19" s="90">
        <v>3335869571.1129103</v>
      </c>
      <c r="C19" s="90">
        <v>1966633990.3448946</v>
      </c>
      <c r="D19" s="90">
        <v>2014150036.0578816</v>
      </c>
      <c r="E19" s="90">
        <v>759193856.20039356</v>
      </c>
      <c r="F19" s="90">
        <v>1008374935.9041721</v>
      </c>
      <c r="G19" s="90">
        <v>364153597.77322477</v>
      </c>
      <c r="H19" s="90">
        <v>178300764.4701516</v>
      </c>
      <c r="I19" s="90">
        <v>242279356.32068467</v>
      </c>
      <c r="J19" s="91">
        <v>9869058136.4043121</v>
      </c>
    </row>
    <row r="20" spans="1:10" s="233" customFormat="1" x14ac:dyDescent="0.35">
      <c r="A20" s="233" t="s">
        <v>251</v>
      </c>
    </row>
  </sheetData>
  <mergeCells count="2">
    <mergeCell ref="A1:J1"/>
    <mergeCell ref="A20:XFD20"/>
  </mergeCells>
  <hyperlinks>
    <hyperlink ref="A20" location="TableOfContents!A1" display="Back to Table of Contents" xr:uid="{2D66C67C-EF4A-4958-BF84-2DD85C853832}"/>
  </hyperlinks>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J20"/>
  <sheetViews>
    <sheetView zoomScaleNormal="100" workbookViewId="0">
      <selection sqref="A1:J1"/>
    </sheetView>
  </sheetViews>
  <sheetFormatPr defaultColWidth="0" defaultRowHeight="15.5" zeroHeight="1" x14ac:dyDescent="0.35"/>
  <cols>
    <col min="1" max="1" width="29.1796875" style="18" customWidth="1"/>
    <col min="2" max="10" width="10" style="18" customWidth="1"/>
    <col min="11" max="16384" width="0" style="18" hidden="1"/>
  </cols>
  <sheetData>
    <row r="1" spans="1:10" ht="30" customHeight="1" x14ac:dyDescent="0.35">
      <c r="A1" s="231" t="str">
        <f>n_t072h</f>
        <v>Table N.72 Average payments (participants in SIL) by primary disability group for the year ending 31 December 2022 ($)</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93">
        <v>356400</v>
      </c>
      <c r="C3" s="93">
        <v>382500</v>
      </c>
      <c r="D3" s="93">
        <v>409000</v>
      </c>
      <c r="E3" s="93">
        <v>331000</v>
      </c>
      <c r="F3" s="93">
        <v>434200</v>
      </c>
      <c r="G3" s="93">
        <v>407100</v>
      </c>
      <c r="H3" s="93">
        <v>394600</v>
      </c>
      <c r="I3" s="93">
        <v>627000</v>
      </c>
      <c r="J3" s="94">
        <v>390600</v>
      </c>
    </row>
    <row r="4" spans="1:10" x14ac:dyDescent="0.35">
      <c r="A4" s="101" t="s">
        <v>360</v>
      </c>
      <c r="B4" s="93">
        <v>394000</v>
      </c>
      <c r="C4" s="93">
        <v>421200</v>
      </c>
      <c r="D4" s="93">
        <v>427500</v>
      </c>
      <c r="E4" s="93">
        <v>362000</v>
      </c>
      <c r="F4" s="93">
        <v>435700</v>
      </c>
      <c r="G4" s="93">
        <v>435000</v>
      </c>
      <c r="H4" s="93">
        <v>376400</v>
      </c>
      <c r="I4" s="93">
        <v>560000</v>
      </c>
      <c r="J4" s="94">
        <v>410300</v>
      </c>
    </row>
    <row r="5" spans="1:10" x14ac:dyDescent="0.35">
      <c r="A5" s="101" t="s">
        <v>367</v>
      </c>
      <c r="B5" s="93">
        <v>395000</v>
      </c>
      <c r="C5" s="93">
        <v>374800</v>
      </c>
      <c r="D5" s="93">
        <v>421800</v>
      </c>
      <c r="E5" s="93">
        <v>360200</v>
      </c>
      <c r="F5" s="93">
        <v>393200</v>
      </c>
      <c r="G5" s="93">
        <v>444600</v>
      </c>
      <c r="H5" s="93">
        <v>371700</v>
      </c>
      <c r="I5" s="93">
        <v>502400</v>
      </c>
      <c r="J5" s="94">
        <v>395200</v>
      </c>
    </row>
    <row r="6" spans="1:10" x14ac:dyDescent="0.35">
      <c r="A6" s="101" t="s">
        <v>363</v>
      </c>
      <c r="B6" s="93" t="s">
        <v>32</v>
      </c>
      <c r="C6" s="93" t="s">
        <v>32</v>
      </c>
      <c r="D6" s="93" t="s">
        <v>32</v>
      </c>
      <c r="E6" s="93" t="s">
        <v>32</v>
      </c>
      <c r="F6" s="93" t="s">
        <v>32</v>
      </c>
      <c r="G6" s="93" t="s">
        <v>32</v>
      </c>
      <c r="H6" s="93" t="s">
        <v>32</v>
      </c>
      <c r="I6" s="93" t="s">
        <v>32</v>
      </c>
      <c r="J6" s="94" t="s">
        <v>32</v>
      </c>
    </row>
    <row r="7" spans="1:10" x14ac:dyDescent="0.35">
      <c r="A7" s="101" t="s">
        <v>369</v>
      </c>
      <c r="B7" s="93" t="s">
        <v>32</v>
      </c>
      <c r="C7" s="93" t="s">
        <v>32</v>
      </c>
      <c r="D7" s="93" t="s">
        <v>32</v>
      </c>
      <c r="E7" s="93" t="s">
        <v>32</v>
      </c>
      <c r="F7" s="93" t="s">
        <v>32</v>
      </c>
      <c r="G7" s="93" t="s">
        <v>32</v>
      </c>
      <c r="H7" s="93" t="s">
        <v>32</v>
      </c>
      <c r="I7" s="93" t="s">
        <v>32</v>
      </c>
      <c r="J7" s="94" t="s">
        <v>32</v>
      </c>
    </row>
    <row r="8" spans="1:10" x14ac:dyDescent="0.35">
      <c r="A8" s="101" t="s">
        <v>364</v>
      </c>
      <c r="B8" s="93" t="s">
        <v>32</v>
      </c>
      <c r="C8" s="93" t="s">
        <v>32</v>
      </c>
      <c r="D8" s="93" t="s">
        <v>32</v>
      </c>
      <c r="E8" s="93" t="s">
        <v>32</v>
      </c>
      <c r="F8" s="93" t="s">
        <v>32</v>
      </c>
      <c r="G8" s="93" t="s">
        <v>32</v>
      </c>
      <c r="H8" s="93" t="s">
        <v>32</v>
      </c>
      <c r="I8" s="93" t="s">
        <v>32</v>
      </c>
      <c r="J8" s="94" t="s">
        <v>32</v>
      </c>
    </row>
    <row r="9" spans="1:10" x14ac:dyDescent="0.35">
      <c r="A9" s="101" t="s">
        <v>361</v>
      </c>
      <c r="B9" s="93">
        <v>325200</v>
      </c>
      <c r="C9" s="93">
        <v>308900</v>
      </c>
      <c r="D9" s="93">
        <v>336600</v>
      </c>
      <c r="E9" s="93">
        <v>291900</v>
      </c>
      <c r="F9" s="93">
        <v>345600</v>
      </c>
      <c r="G9" s="93">
        <v>349400</v>
      </c>
      <c r="H9" s="93">
        <v>324200</v>
      </c>
      <c r="I9" s="93">
        <v>475900</v>
      </c>
      <c r="J9" s="94">
        <v>325100</v>
      </c>
    </row>
    <row r="10" spans="1:10" x14ac:dyDescent="0.35">
      <c r="A10" s="101" t="s">
        <v>371</v>
      </c>
      <c r="B10" s="93">
        <v>450700</v>
      </c>
      <c r="C10" s="93">
        <v>433800</v>
      </c>
      <c r="D10" s="93">
        <v>508600</v>
      </c>
      <c r="E10" s="93">
        <v>272900</v>
      </c>
      <c r="F10" s="93">
        <v>476700</v>
      </c>
      <c r="G10" s="93" t="s">
        <v>32</v>
      </c>
      <c r="H10" s="93" t="s">
        <v>32</v>
      </c>
      <c r="I10" s="93" t="s">
        <v>32</v>
      </c>
      <c r="J10" s="94">
        <v>442200</v>
      </c>
    </row>
    <row r="11" spans="1:10" x14ac:dyDescent="0.35">
      <c r="A11" s="101" t="s">
        <v>362</v>
      </c>
      <c r="B11" s="93">
        <v>313500</v>
      </c>
      <c r="C11" s="93">
        <v>295900</v>
      </c>
      <c r="D11" s="93">
        <v>344700</v>
      </c>
      <c r="E11" s="93">
        <v>288000</v>
      </c>
      <c r="F11" s="93">
        <v>439000</v>
      </c>
      <c r="G11" s="93">
        <v>335500</v>
      </c>
      <c r="H11" s="93">
        <v>279300</v>
      </c>
      <c r="I11" s="93">
        <v>460700</v>
      </c>
      <c r="J11" s="94">
        <v>325300</v>
      </c>
    </row>
    <row r="12" spans="1:10" x14ac:dyDescent="0.35">
      <c r="A12" s="101" t="s">
        <v>373</v>
      </c>
      <c r="B12" s="93">
        <v>450000</v>
      </c>
      <c r="C12" s="93">
        <v>493100</v>
      </c>
      <c r="D12" s="93">
        <v>553800</v>
      </c>
      <c r="E12" s="93">
        <v>509000</v>
      </c>
      <c r="F12" s="93" t="s">
        <v>32</v>
      </c>
      <c r="G12" s="93" t="s">
        <v>32</v>
      </c>
      <c r="H12" s="93" t="s">
        <v>32</v>
      </c>
      <c r="I12" s="93" t="s">
        <v>32</v>
      </c>
      <c r="J12" s="94">
        <v>524500</v>
      </c>
    </row>
    <row r="13" spans="1:10" x14ac:dyDescent="0.35">
      <c r="A13" s="101" t="s">
        <v>372</v>
      </c>
      <c r="B13" s="93">
        <v>403700</v>
      </c>
      <c r="C13" s="93">
        <v>419600</v>
      </c>
      <c r="D13" s="93">
        <v>444200</v>
      </c>
      <c r="E13" s="93">
        <v>332200</v>
      </c>
      <c r="F13" s="93">
        <v>462400</v>
      </c>
      <c r="G13" s="93" t="s">
        <v>32</v>
      </c>
      <c r="H13" s="93" t="s">
        <v>32</v>
      </c>
      <c r="I13" s="93">
        <v>521700</v>
      </c>
      <c r="J13" s="94">
        <v>425700</v>
      </c>
    </row>
    <row r="14" spans="1:10" x14ac:dyDescent="0.35">
      <c r="A14" s="101" t="s">
        <v>370</v>
      </c>
      <c r="B14" s="93">
        <v>319500</v>
      </c>
      <c r="C14" s="93" t="s">
        <v>32</v>
      </c>
      <c r="D14" s="93" t="s">
        <v>32</v>
      </c>
      <c r="E14" s="93" t="s">
        <v>32</v>
      </c>
      <c r="F14" s="93" t="s">
        <v>32</v>
      </c>
      <c r="G14" s="93" t="s">
        <v>32</v>
      </c>
      <c r="H14" s="93" t="s">
        <v>32</v>
      </c>
      <c r="I14" s="93" t="s">
        <v>32</v>
      </c>
      <c r="J14" s="94">
        <v>305300</v>
      </c>
    </row>
    <row r="15" spans="1:10" x14ac:dyDescent="0.35">
      <c r="A15" s="101" t="s">
        <v>365</v>
      </c>
      <c r="B15" s="93">
        <v>414800</v>
      </c>
      <c r="C15" s="93">
        <v>414700</v>
      </c>
      <c r="D15" s="93">
        <v>455200</v>
      </c>
      <c r="E15" s="93">
        <v>362700</v>
      </c>
      <c r="F15" s="93">
        <v>477600</v>
      </c>
      <c r="G15" s="93">
        <v>514900</v>
      </c>
      <c r="H15" s="93">
        <v>373500</v>
      </c>
      <c r="I15" s="93">
        <v>595300</v>
      </c>
      <c r="J15" s="94">
        <v>430800</v>
      </c>
    </row>
    <row r="16" spans="1:10" x14ac:dyDescent="0.35">
      <c r="A16" s="101" t="s">
        <v>366</v>
      </c>
      <c r="B16" s="93">
        <v>394500</v>
      </c>
      <c r="C16" s="93">
        <v>371400</v>
      </c>
      <c r="D16" s="93">
        <v>399900</v>
      </c>
      <c r="E16" s="93" t="s">
        <v>32</v>
      </c>
      <c r="F16" s="93">
        <v>403400</v>
      </c>
      <c r="G16" s="93" t="s">
        <v>32</v>
      </c>
      <c r="H16" s="93" t="s">
        <v>32</v>
      </c>
      <c r="I16" s="93" t="s">
        <v>32</v>
      </c>
      <c r="J16" s="94">
        <v>394800</v>
      </c>
    </row>
    <row r="17" spans="1:10" x14ac:dyDescent="0.35">
      <c r="A17" s="101" t="s">
        <v>374</v>
      </c>
      <c r="B17" s="93" t="s">
        <v>32</v>
      </c>
      <c r="C17" s="93" t="s">
        <v>32</v>
      </c>
      <c r="D17" s="93" t="s">
        <v>32</v>
      </c>
      <c r="E17" s="93" t="s">
        <v>32</v>
      </c>
      <c r="F17" s="93" t="s">
        <v>32</v>
      </c>
      <c r="G17" s="93" t="s">
        <v>32</v>
      </c>
      <c r="H17" s="93" t="s">
        <v>32</v>
      </c>
      <c r="I17" s="93" t="s">
        <v>32</v>
      </c>
      <c r="J17" s="94" t="s">
        <v>32</v>
      </c>
    </row>
    <row r="18" spans="1:10" ht="16" thickBot="1" x14ac:dyDescent="0.4">
      <c r="A18" s="103" t="s">
        <v>356</v>
      </c>
      <c r="B18" s="93">
        <v>354300</v>
      </c>
      <c r="C18" s="93">
        <v>415700</v>
      </c>
      <c r="D18" s="93">
        <v>367800</v>
      </c>
      <c r="E18" s="93" t="s">
        <v>32</v>
      </c>
      <c r="F18" s="93" t="s">
        <v>32</v>
      </c>
      <c r="G18" s="93" t="s">
        <v>32</v>
      </c>
      <c r="H18" s="93" t="s">
        <v>32</v>
      </c>
      <c r="I18" s="93" t="s">
        <v>32</v>
      </c>
      <c r="J18" s="94">
        <v>384900</v>
      </c>
    </row>
    <row r="19" spans="1:10" x14ac:dyDescent="0.35">
      <c r="A19" s="89" t="s">
        <v>257</v>
      </c>
      <c r="B19" s="98">
        <v>346500</v>
      </c>
      <c r="C19" s="98">
        <v>341300</v>
      </c>
      <c r="D19" s="98">
        <v>376800</v>
      </c>
      <c r="E19" s="98">
        <v>320700</v>
      </c>
      <c r="F19" s="98">
        <v>387700</v>
      </c>
      <c r="G19" s="98">
        <v>387200</v>
      </c>
      <c r="H19" s="98">
        <v>342900</v>
      </c>
      <c r="I19" s="98">
        <v>527800</v>
      </c>
      <c r="J19" s="99">
        <v>357300</v>
      </c>
    </row>
    <row r="20" spans="1:10" s="233" customFormat="1" x14ac:dyDescent="0.35">
      <c r="A20" s="233" t="s">
        <v>251</v>
      </c>
    </row>
  </sheetData>
  <mergeCells count="2">
    <mergeCell ref="A1:J1"/>
    <mergeCell ref="A20:XFD20"/>
  </mergeCells>
  <hyperlinks>
    <hyperlink ref="A20" location="TableOfContents!A1" display="Back to Table of Contents" xr:uid="{0206B867-CB80-4805-B05E-A5E10E9E036E}"/>
  </hyperlinks>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J19"/>
  <sheetViews>
    <sheetView workbookViewId="0">
      <selection sqref="A1:J1"/>
    </sheetView>
  </sheetViews>
  <sheetFormatPr defaultColWidth="0" defaultRowHeight="15.5" zeroHeight="1" x14ac:dyDescent="0.35"/>
  <cols>
    <col min="1" max="1" width="30" style="18" bestFit="1" customWidth="1"/>
    <col min="2" max="10" width="10" style="18" customWidth="1"/>
    <col min="11" max="16384" width="9.1796875" style="18" hidden="1"/>
  </cols>
  <sheetData>
    <row r="1" spans="1:10" ht="30" customHeight="1" x14ac:dyDescent="0.35">
      <c r="A1" s="231" t="str">
        <f>n_t073h</f>
        <v>Table N.73 Average payments (participants in SIL) by reported level of function for the year ending 31 December 2022 ($)</v>
      </c>
      <c r="B1" s="231"/>
      <c r="C1" s="231"/>
      <c r="D1" s="231"/>
      <c r="E1" s="231"/>
      <c r="F1" s="231"/>
      <c r="G1" s="231"/>
      <c r="H1" s="231"/>
      <c r="I1" s="231"/>
      <c r="J1" s="231"/>
    </row>
    <row r="2" spans="1:10" ht="16" thickBot="1" x14ac:dyDescent="0.4">
      <c r="A2" s="104" t="s">
        <v>56</v>
      </c>
      <c r="B2" s="35" t="s">
        <v>42</v>
      </c>
      <c r="C2" s="35" t="s">
        <v>43</v>
      </c>
      <c r="D2" s="35" t="s">
        <v>44</v>
      </c>
      <c r="E2" s="35" t="s">
        <v>45</v>
      </c>
      <c r="F2" s="35" t="s">
        <v>46</v>
      </c>
      <c r="G2" s="35" t="s">
        <v>47</v>
      </c>
      <c r="H2" s="35" t="s">
        <v>48</v>
      </c>
      <c r="I2" s="35" t="s">
        <v>49</v>
      </c>
      <c r="J2" s="75" t="s">
        <v>50</v>
      </c>
    </row>
    <row r="3" spans="1:10" x14ac:dyDescent="0.35">
      <c r="A3" s="92">
        <v>1</v>
      </c>
      <c r="B3" s="93" t="s">
        <v>32</v>
      </c>
      <c r="C3" s="93" t="s">
        <v>32</v>
      </c>
      <c r="D3" s="93" t="s">
        <v>32</v>
      </c>
      <c r="E3" s="93" t="s">
        <v>32</v>
      </c>
      <c r="F3" s="93" t="s">
        <v>32</v>
      </c>
      <c r="G3" s="93" t="s">
        <v>32</v>
      </c>
      <c r="H3" s="93" t="s">
        <v>32</v>
      </c>
      <c r="I3" s="93" t="s">
        <v>32</v>
      </c>
      <c r="J3" s="94">
        <v>365900</v>
      </c>
    </row>
    <row r="4" spans="1:10" x14ac:dyDescent="0.35">
      <c r="A4" s="95">
        <v>2</v>
      </c>
      <c r="B4" s="93" t="s">
        <v>32</v>
      </c>
      <c r="C4" s="93" t="s">
        <v>32</v>
      </c>
      <c r="D4" s="93" t="s">
        <v>32</v>
      </c>
      <c r="E4" s="93" t="s">
        <v>32</v>
      </c>
      <c r="F4" s="93" t="s">
        <v>32</v>
      </c>
      <c r="G4" s="93" t="s">
        <v>32</v>
      </c>
      <c r="H4" s="93" t="s">
        <v>32</v>
      </c>
      <c r="I4" s="93" t="s">
        <v>32</v>
      </c>
      <c r="J4" s="94" t="s">
        <v>32</v>
      </c>
    </row>
    <row r="5" spans="1:10" x14ac:dyDescent="0.35">
      <c r="A5" s="95">
        <v>3</v>
      </c>
      <c r="B5" s="93">
        <v>281800</v>
      </c>
      <c r="C5" s="93">
        <v>307300</v>
      </c>
      <c r="D5" s="93">
        <v>351200</v>
      </c>
      <c r="E5" s="93" t="s">
        <v>32</v>
      </c>
      <c r="F5" s="93">
        <v>263400</v>
      </c>
      <c r="G5" s="93" t="s">
        <v>32</v>
      </c>
      <c r="H5" s="93" t="s">
        <v>32</v>
      </c>
      <c r="I5" s="93" t="s">
        <v>32</v>
      </c>
      <c r="J5" s="94">
        <v>302600</v>
      </c>
    </row>
    <row r="6" spans="1:10" x14ac:dyDescent="0.35">
      <c r="A6" s="95">
        <v>4</v>
      </c>
      <c r="B6" s="93">
        <v>323900</v>
      </c>
      <c r="C6" s="93" t="s">
        <v>32</v>
      </c>
      <c r="D6" s="93">
        <v>379400</v>
      </c>
      <c r="E6" s="93" t="s">
        <v>32</v>
      </c>
      <c r="F6" s="93" t="s">
        <v>32</v>
      </c>
      <c r="G6" s="93" t="s">
        <v>32</v>
      </c>
      <c r="H6" s="93" t="s">
        <v>32</v>
      </c>
      <c r="I6" s="93" t="s">
        <v>32</v>
      </c>
      <c r="J6" s="94">
        <v>345300</v>
      </c>
    </row>
    <row r="7" spans="1:10" x14ac:dyDescent="0.35">
      <c r="A7" s="95">
        <v>5</v>
      </c>
      <c r="B7" s="93">
        <v>266000</v>
      </c>
      <c r="C7" s="93">
        <v>323900</v>
      </c>
      <c r="D7" s="93">
        <v>340600</v>
      </c>
      <c r="E7" s="93" t="s">
        <v>32</v>
      </c>
      <c r="F7" s="93">
        <v>359600</v>
      </c>
      <c r="G7" s="93" t="s">
        <v>32</v>
      </c>
      <c r="H7" s="93" t="s">
        <v>32</v>
      </c>
      <c r="I7" s="93" t="s">
        <v>32</v>
      </c>
      <c r="J7" s="94">
        <v>308000</v>
      </c>
    </row>
    <row r="8" spans="1:10" x14ac:dyDescent="0.35">
      <c r="A8" s="95">
        <v>6</v>
      </c>
      <c r="B8" s="93">
        <v>287700</v>
      </c>
      <c r="C8" s="93">
        <v>309600</v>
      </c>
      <c r="D8" s="93">
        <v>281700</v>
      </c>
      <c r="E8" s="93">
        <v>232700</v>
      </c>
      <c r="F8" s="93">
        <v>255500</v>
      </c>
      <c r="G8" s="93">
        <v>289700</v>
      </c>
      <c r="H8" s="93" t="s">
        <v>32</v>
      </c>
      <c r="I8" s="93" t="s">
        <v>32</v>
      </c>
      <c r="J8" s="94">
        <v>281800</v>
      </c>
    </row>
    <row r="9" spans="1:10" x14ac:dyDescent="0.35">
      <c r="A9" s="95">
        <v>7</v>
      </c>
      <c r="B9" s="93">
        <v>316700</v>
      </c>
      <c r="C9" s="93">
        <v>297300</v>
      </c>
      <c r="D9" s="93">
        <v>347500</v>
      </c>
      <c r="E9" s="93" t="s">
        <v>32</v>
      </c>
      <c r="F9" s="93">
        <v>356400</v>
      </c>
      <c r="G9" s="93">
        <v>321000</v>
      </c>
      <c r="H9" s="93" t="s">
        <v>32</v>
      </c>
      <c r="I9" s="93" t="s">
        <v>32</v>
      </c>
      <c r="J9" s="94">
        <v>323500</v>
      </c>
    </row>
    <row r="10" spans="1:10" x14ac:dyDescent="0.35">
      <c r="A10" s="95">
        <v>8</v>
      </c>
      <c r="B10" s="93">
        <v>274000</v>
      </c>
      <c r="C10" s="93">
        <v>225300</v>
      </c>
      <c r="D10" s="93">
        <v>292200</v>
      </c>
      <c r="E10" s="93">
        <v>249400</v>
      </c>
      <c r="F10" s="93">
        <v>271500</v>
      </c>
      <c r="G10" s="93">
        <v>276400</v>
      </c>
      <c r="H10" s="93">
        <v>263200</v>
      </c>
      <c r="I10" s="93">
        <v>452100</v>
      </c>
      <c r="J10" s="94">
        <v>277300</v>
      </c>
    </row>
    <row r="11" spans="1:10" x14ac:dyDescent="0.35">
      <c r="A11" s="95">
        <v>9</v>
      </c>
      <c r="B11" s="93" t="s">
        <v>32</v>
      </c>
      <c r="C11" s="93" t="s">
        <v>32</v>
      </c>
      <c r="D11" s="93" t="s">
        <v>32</v>
      </c>
      <c r="E11" s="93" t="s">
        <v>32</v>
      </c>
      <c r="F11" s="93" t="s">
        <v>32</v>
      </c>
      <c r="G11" s="93" t="s">
        <v>32</v>
      </c>
      <c r="H11" s="93" t="s">
        <v>32</v>
      </c>
      <c r="I11" s="93" t="s">
        <v>32</v>
      </c>
      <c r="J11" s="94">
        <v>371900</v>
      </c>
    </row>
    <row r="12" spans="1:10" x14ac:dyDescent="0.35">
      <c r="A12" s="95">
        <v>10</v>
      </c>
      <c r="B12" s="93">
        <v>291200</v>
      </c>
      <c r="C12" s="93">
        <v>280800</v>
      </c>
      <c r="D12" s="93">
        <v>323800</v>
      </c>
      <c r="E12" s="93">
        <v>279700</v>
      </c>
      <c r="F12" s="93">
        <v>370700</v>
      </c>
      <c r="G12" s="93">
        <v>305400</v>
      </c>
      <c r="H12" s="93">
        <v>263300</v>
      </c>
      <c r="I12" s="93">
        <v>524000</v>
      </c>
      <c r="J12" s="94">
        <v>313000</v>
      </c>
    </row>
    <row r="13" spans="1:10" x14ac:dyDescent="0.35">
      <c r="A13" s="95">
        <v>11</v>
      </c>
      <c r="B13" s="93">
        <v>363600</v>
      </c>
      <c r="C13" s="93">
        <v>355700</v>
      </c>
      <c r="D13" s="93">
        <v>350500</v>
      </c>
      <c r="E13" s="93">
        <v>320000</v>
      </c>
      <c r="F13" s="93">
        <v>504500</v>
      </c>
      <c r="G13" s="93">
        <v>397600</v>
      </c>
      <c r="H13" s="93">
        <v>329600</v>
      </c>
      <c r="I13" s="93" t="s">
        <v>32</v>
      </c>
      <c r="J13" s="94">
        <v>366500</v>
      </c>
    </row>
    <row r="14" spans="1:10" x14ac:dyDescent="0.35">
      <c r="A14" s="95">
        <v>12</v>
      </c>
      <c r="B14" s="93">
        <v>348200</v>
      </c>
      <c r="C14" s="93">
        <v>338700</v>
      </c>
      <c r="D14" s="93">
        <v>391700</v>
      </c>
      <c r="E14" s="93">
        <v>324500</v>
      </c>
      <c r="F14" s="93">
        <v>414700</v>
      </c>
      <c r="G14" s="93">
        <v>397400</v>
      </c>
      <c r="H14" s="93">
        <v>347800</v>
      </c>
      <c r="I14" s="93">
        <v>578100</v>
      </c>
      <c r="J14" s="94">
        <v>361000</v>
      </c>
    </row>
    <row r="15" spans="1:10" x14ac:dyDescent="0.35">
      <c r="A15" s="95">
        <v>13</v>
      </c>
      <c r="B15" s="93">
        <v>426400</v>
      </c>
      <c r="C15" s="93">
        <v>449500</v>
      </c>
      <c r="D15" s="93">
        <v>471700</v>
      </c>
      <c r="E15" s="93">
        <v>345500</v>
      </c>
      <c r="F15" s="93">
        <v>500100</v>
      </c>
      <c r="G15" s="93">
        <v>555000</v>
      </c>
      <c r="H15" s="93">
        <v>415200</v>
      </c>
      <c r="I15" s="93">
        <v>525200</v>
      </c>
      <c r="J15" s="94">
        <v>443000</v>
      </c>
    </row>
    <row r="16" spans="1:10" x14ac:dyDescent="0.35">
      <c r="A16" s="95">
        <v>14</v>
      </c>
      <c r="B16" s="93">
        <v>422000</v>
      </c>
      <c r="C16" s="93">
        <v>390600</v>
      </c>
      <c r="D16" s="93">
        <v>455800</v>
      </c>
      <c r="E16" s="93">
        <v>372200</v>
      </c>
      <c r="F16" s="93">
        <v>429100</v>
      </c>
      <c r="G16" s="93">
        <v>516100</v>
      </c>
      <c r="H16" s="93">
        <v>398200</v>
      </c>
      <c r="I16" s="93">
        <v>541800</v>
      </c>
      <c r="J16" s="94">
        <v>423200</v>
      </c>
    </row>
    <row r="17" spans="1:10" ht="16" thickBot="1" x14ac:dyDescent="0.4">
      <c r="A17" s="96">
        <v>15</v>
      </c>
      <c r="B17" s="93" t="s">
        <v>32</v>
      </c>
      <c r="C17" s="93" t="s">
        <v>32</v>
      </c>
      <c r="D17" s="93" t="s">
        <v>32</v>
      </c>
      <c r="E17" s="93" t="s">
        <v>32</v>
      </c>
      <c r="F17" s="93" t="s">
        <v>32</v>
      </c>
      <c r="G17" s="93" t="s">
        <v>32</v>
      </c>
      <c r="H17" s="93" t="s">
        <v>32</v>
      </c>
      <c r="I17" s="93" t="s">
        <v>32</v>
      </c>
      <c r="J17" s="94">
        <v>588600</v>
      </c>
    </row>
    <row r="18" spans="1:10" x14ac:dyDescent="0.35">
      <c r="A18" s="89" t="s">
        <v>257</v>
      </c>
      <c r="B18" s="98">
        <v>346500</v>
      </c>
      <c r="C18" s="98">
        <v>341300</v>
      </c>
      <c r="D18" s="98">
        <v>376800</v>
      </c>
      <c r="E18" s="98">
        <v>320700</v>
      </c>
      <c r="F18" s="98">
        <v>387700</v>
      </c>
      <c r="G18" s="98">
        <v>387200</v>
      </c>
      <c r="H18" s="98">
        <v>342900</v>
      </c>
      <c r="I18" s="98">
        <v>527800</v>
      </c>
      <c r="J18" s="99">
        <v>357300</v>
      </c>
    </row>
    <row r="19" spans="1:10" s="233" customFormat="1" x14ac:dyDescent="0.35">
      <c r="A19" s="233" t="s">
        <v>251</v>
      </c>
    </row>
  </sheetData>
  <mergeCells count="2">
    <mergeCell ref="A1:J1"/>
    <mergeCell ref="A19:XFD19"/>
  </mergeCells>
  <hyperlinks>
    <hyperlink ref="A19" location="TableOfContents!A1" display="Back to Table of Contents" xr:uid="{9E7C8BDD-678D-4318-9473-7789B52672AD}"/>
  </hyperlinks>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J19"/>
  <sheetViews>
    <sheetView workbookViewId="0">
      <selection sqref="A1:J1"/>
    </sheetView>
  </sheetViews>
  <sheetFormatPr defaultColWidth="0" defaultRowHeight="15.5" zeroHeight="1" x14ac:dyDescent="0.35"/>
  <cols>
    <col min="1" max="1" width="43" style="18" bestFit="1" customWidth="1"/>
    <col min="2" max="10" width="10" style="18" customWidth="1"/>
    <col min="11" max="16384" width="9.1796875" style="18" hidden="1"/>
  </cols>
  <sheetData>
    <row r="1" spans="1:10" ht="15" customHeight="1" x14ac:dyDescent="0.35">
      <c r="A1" s="231" t="str">
        <f>n_t074h</f>
        <v>Table N.74 Total payments (participants in SIL) by support category for the year ending 31 December 2022 ($m)</v>
      </c>
      <c r="B1" s="231"/>
      <c r="C1" s="231"/>
      <c r="D1" s="231"/>
      <c r="E1" s="231"/>
      <c r="F1" s="231"/>
      <c r="G1" s="231"/>
      <c r="H1" s="231"/>
      <c r="I1" s="231"/>
      <c r="J1" s="231"/>
    </row>
    <row r="2" spans="1:10" ht="16" thickBot="1" x14ac:dyDescent="0.4">
      <c r="A2" s="23" t="s">
        <v>57</v>
      </c>
      <c r="B2" s="25" t="s">
        <v>42</v>
      </c>
      <c r="C2" s="25" t="s">
        <v>43</v>
      </c>
      <c r="D2" s="25" t="s">
        <v>44</v>
      </c>
      <c r="E2" s="25" t="s">
        <v>45</v>
      </c>
      <c r="F2" s="25" t="s">
        <v>46</v>
      </c>
      <c r="G2" s="25" t="s">
        <v>47</v>
      </c>
      <c r="H2" s="25" t="s">
        <v>48</v>
      </c>
      <c r="I2" s="25" t="s">
        <v>49</v>
      </c>
      <c r="J2" s="36" t="s">
        <v>50</v>
      </c>
    </row>
    <row r="3" spans="1:10" x14ac:dyDescent="0.35">
      <c r="A3" s="76" t="s">
        <v>10</v>
      </c>
      <c r="B3" s="77">
        <v>2615608592.9562359</v>
      </c>
      <c r="C3" s="77">
        <v>1451674672.740417</v>
      </c>
      <c r="D3" s="77">
        <v>1564394058.334106</v>
      </c>
      <c r="E3" s="77">
        <v>590175863.82287478</v>
      </c>
      <c r="F3" s="77">
        <v>846729953.39150369</v>
      </c>
      <c r="G3" s="77">
        <v>275178591.96166384</v>
      </c>
      <c r="H3" s="77">
        <v>145428627.90677243</v>
      </c>
      <c r="I3" s="77">
        <v>198528033.01178065</v>
      </c>
      <c r="J3" s="78">
        <v>7687795020.0553551</v>
      </c>
    </row>
    <row r="4" spans="1:10" x14ac:dyDescent="0.35">
      <c r="A4" s="79" t="s">
        <v>11</v>
      </c>
      <c r="B4" s="77">
        <v>21147743.650000103</v>
      </c>
      <c r="C4" s="77">
        <v>12723501.090000056</v>
      </c>
      <c r="D4" s="77">
        <v>15110804.480000081</v>
      </c>
      <c r="E4" s="77">
        <v>5739654.8700000113</v>
      </c>
      <c r="F4" s="77">
        <v>6624566.8099999921</v>
      </c>
      <c r="G4" s="77">
        <v>2011321.7899999968</v>
      </c>
      <c r="H4" s="77">
        <v>1165241.2499999993</v>
      </c>
      <c r="I4" s="77">
        <v>1287469.6999999997</v>
      </c>
      <c r="J4" s="78">
        <v>65810303.640000239</v>
      </c>
    </row>
    <row r="5" spans="1:10" x14ac:dyDescent="0.35">
      <c r="A5" s="79" t="s">
        <v>12</v>
      </c>
      <c r="B5" s="77">
        <v>420885455.89999974</v>
      </c>
      <c r="C5" s="77">
        <v>301674785.45609564</v>
      </c>
      <c r="D5" s="77">
        <v>285931064.52000016</v>
      </c>
      <c r="E5" s="77">
        <v>95494651.469999716</v>
      </c>
      <c r="F5" s="77">
        <v>73681937.770000011</v>
      </c>
      <c r="G5" s="77">
        <v>62851442.599999957</v>
      </c>
      <c r="H5" s="77">
        <v>19569140.129999992</v>
      </c>
      <c r="I5" s="77">
        <v>27449436.409999974</v>
      </c>
      <c r="J5" s="78">
        <v>1287556574.3460951</v>
      </c>
    </row>
    <row r="6" spans="1:10" x14ac:dyDescent="0.35">
      <c r="A6" s="79" t="s">
        <v>13</v>
      </c>
      <c r="B6" s="77">
        <v>21272051.236582913</v>
      </c>
      <c r="C6" s="77">
        <v>13347719.238974739</v>
      </c>
      <c r="D6" s="77">
        <v>9270045.2038357183</v>
      </c>
      <c r="E6" s="77">
        <v>3215011.3253236623</v>
      </c>
      <c r="F6" s="77">
        <v>3557060.3471209127</v>
      </c>
      <c r="G6" s="77">
        <v>1818657.059452079</v>
      </c>
      <c r="H6" s="77">
        <v>1031254.8933802687</v>
      </c>
      <c r="I6" s="77">
        <v>403155.9789041098</v>
      </c>
      <c r="J6" s="78">
        <v>53916011.503574401</v>
      </c>
    </row>
    <row r="7" spans="1:10" x14ac:dyDescent="0.35">
      <c r="A7" s="76" t="s">
        <v>14</v>
      </c>
      <c r="B7" s="80">
        <v>7094300.9100020379</v>
      </c>
      <c r="C7" s="80">
        <v>7304953.7000022875</v>
      </c>
      <c r="D7" s="80">
        <v>4993583.8400000613</v>
      </c>
      <c r="E7" s="80">
        <v>1098225.1200000064</v>
      </c>
      <c r="F7" s="80">
        <v>3399309.6599994553</v>
      </c>
      <c r="G7" s="80">
        <v>937774.54000003985</v>
      </c>
      <c r="H7" s="80">
        <v>541239.25000001234</v>
      </c>
      <c r="I7" s="80">
        <v>523964.33000000787</v>
      </c>
      <c r="J7" s="81">
        <v>25893455.800003905</v>
      </c>
    </row>
    <row r="8" spans="1:10" x14ac:dyDescent="0.35">
      <c r="A8" s="79" t="s">
        <v>15</v>
      </c>
      <c r="B8" s="77">
        <v>62400105.309999228</v>
      </c>
      <c r="C8" s="77">
        <v>50677033.780000001</v>
      </c>
      <c r="D8" s="77">
        <v>39825581.320001416</v>
      </c>
      <c r="E8" s="77">
        <v>21439378.062192198</v>
      </c>
      <c r="F8" s="77">
        <v>22906752.145570278</v>
      </c>
      <c r="G8" s="77">
        <v>6036670.4000000218</v>
      </c>
      <c r="H8" s="77">
        <v>4083825.3399999845</v>
      </c>
      <c r="I8" s="77">
        <v>4087483.2000000007</v>
      </c>
      <c r="J8" s="78">
        <v>211458078.17776313</v>
      </c>
    </row>
    <row r="9" spans="1:10" x14ac:dyDescent="0.35">
      <c r="A9" s="79" t="s">
        <v>16</v>
      </c>
      <c r="B9" s="77">
        <v>853218.86</v>
      </c>
      <c r="C9" s="77">
        <v>366785.85999999969</v>
      </c>
      <c r="D9" s="77">
        <v>395050.36000000063</v>
      </c>
      <c r="E9" s="77">
        <v>174898.72000000003</v>
      </c>
      <c r="F9" s="77">
        <v>232247.78999999998</v>
      </c>
      <c r="G9" s="77">
        <v>104243.89999999956</v>
      </c>
      <c r="H9" s="77">
        <v>67397.65000000046</v>
      </c>
      <c r="I9" s="77">
        <v>136268.65999999983</v>
      </c>
      <c r="J9" s="78">
        <v>2330111.8000000003</v>
      </c>
    </row>
    <row r="10" spans="1:10" x14ac:dyDescent="0.35">
      <c r="A10" s="79" t="s">
        <v>17</v>
      </c>
      <c r="B10" s="77">
        <v>2370784.0799999638</v>
      </c>
      <c r="C10" s="77">
        <v>370773.11000000028</v>
      </c>
      <c r="D10" s="77">
        <v>454674.37999999983</v>
      </c>
      <c r="E10" s="77">
        <v>301108.83</v>
      </c>
      <c r="F10" s="77">
        <v>270436.73000000016</v>
      </c>
      <c r="G10" s="77">
        <v>76883.399999999965</v>
      </c>
      <c r="H10" s="77">
        <v>150090.11000000007</v>
      </c>
      <c r="I10" s="77">
        <v>25284.139999999992</v>
      </c>
      <c r="J10" s="78">
        <v>4020349.9699999634</v>
      </c>
    </row>
    <row r="11" spans="1:10" x14ac:dyDescent="0.35">
      <c r="A11" s="79" t="s">
        <v>18</v>
      </c>
      <c r="B11" s="77">
        <v>650.89999999999827</v>
      </c>
      <c r="C11" s="77">
        <v>715.49999999999943</v>
      </c>
      <c r="D11" s="77">
        <v>382.1</v>
      </c>
      <c r="E11" s="77">
        <v>5.6843418860808015E-13</v>
      </c>
      <c r="F11" s="77">
        <v>-3.637978807091713E-12</v>
      </c>
      <c r="G11" s="77">
        <v>-2.2737367544323206E-13</v>
      </c>
      <c r="H11" s="77">
        <v>-1.4210854715202004E-13</v>
      </c>
      <c r="I11" s="77" t="s">
        <v>32</v>
      </c>
      <c r="J11" s="78">
        <v>1748.4999999999941</v>
      </c>
    </row>
    <row r="12" spans="1:10" x14ac:dyDescent="0.35">
      <c r="A12" s="79" t="s">
        <v>19</v>
      </c>
      <c r="B12" s="77">
        <v>-3.637978807091713E-12</v>
      </c>
      <c r="C12" s="77">
        <v>-4.5474735088646412E-13</v>
      </c>
      <c r="D12" s="77">
        <v>2.7284841053187847E-12</v>
      </c>
      <c r="E12" s="77" t="s">
        <v>32</v>
      </c>
      <c r="F12" s="77" t="s">
        <v>32</v>
      </c>
      <c r="G12" s="77">
        <v>-1.8189894035458565E-12</v>
      </c>
      <c r="H12" s="77" t="s">
        <v>32</v>
      </c>
      <c r="I12" s="77" t="s">
        <v>32</v>
      </c>
      <c r="J12" s="78">
        <v>-3.1832314562052488E-12</v>
      </c>
    </row>
    <row r="13" spans="1:10" x14ac:dyDescent="0.35">
      <c r="A13" s="79" t="s">
        <v>20</v>
      </c>
      <c r="B13" s="77">
        <v>57129026.870001256</v>
      </c>
      <c r="C13" s="77">
        <v>29805442.010000363</v>
      </c>
      <c r="D13" s="77">
        <v>24091045.220000166</v>
      </c>
      <c r="E13" s="77">
        <v>14271578.800000122</v>
      </c>
      <c r="F13" s="77">
        <v>15210786.350000165</v>
      </c>
      <c r="G13" s="77">
        <v>5409132.2000000123</v>
      </c>
      <c r="H13" s="77">
        <v>1995538.8599999978</v>
      </c>
      <c r="I13" s="77">
        <v>3295591.739999996</v>
      </c>
      <c r="J13" s="78">
        <v>151209681.23000208</v>
      </c>
    </row>
    <row r="14" spans="1:10" x14ac:dyDescent="0.35">
      <c r="A14" s="79" t="s">
        <v>21</v>
      </c>
      <c r="B14" s="77">
        <v>969407.36999999965</v>
      </c>
      <c r="C14" s="77">
        <v>316314.89999999956</v>
      </c>
      <c r="D14" s="77">
        <v>372226.27999999997</v>
      </c>
      <c r="E14" s="77">
        <v>170028.94000000012</v>
      </c>
      <c r="F14" s="77">
        <v>295299.45000000019</v>
      </c>
      <c r="G14" s="77">
        <v>376265.17000000074</v>
      </c>
      <c r="H14" s="77">
        <v>81578.669999999867</v>
      </c>
      <c r="I14" s="77">
        <v>321678.71000000008</v>
      </c>
      <c r="J14" s="78">
        <v>2902799.49</v>
      </c>
    </row>
    <row r="15" spans="1:10" x14ac:dyDescent="0.35">
      <c r="A15" s="85" t="s">
        <v>22</v>
      </c>
      <c r="B15" s="86">
        <v>41937664.56999968</v>
      </c>
      <c r="C15" s="86">
        <v>31116154.019999467</v>
      </c>
      <c r="D15" s="86">
        <v>28402491.669999737</v>
      </c>
      <c r="E15" s="86">
        <v>9505514.0199999996</v>
      </c>
      <c r="F15" s="86">
        <v>11988983.269999994</v>
      </c>
      <c r="G15" s="86">
        <v>4429708.1000000117</v>
      </c>
      <c r="H15" s="86">
        <v>2073742.6500000083</v>
      </c>
      <c r="I15" s="86">
        <v>4063897.3299999889</v>
      </c>
      <c r="J15" s="87">
        <v>133520634.1699989</v>
      </c>
    </row>
    <row r="16" spans="1:10" x14ac:dyDescent="0.35">
      <c r="A16" s="79" t="s">
        <v>23</v>
      </c>
      <c r="B16" s="77">
        <v>23310003.410000056</v>
      </c>
      <c r="C16" s="77">
        <v>15872975.180000002</v>
      </c>
      <c r="D16" s="77">
        <v>14331847.670000019</v>
      </c>
      <c r="E16" s="77">
        <v>8242811.1600000039</v>
      </c>
      <c r="F16" s="77">
        <v>7611711.8400000026</v>
      </c>
      <c r="G16" s="77">
        <v>1742987.55</v>
      </c>
      <c r="H16" s="77">
        <v>1261946.7200000002</v>
      </c>
      <c r="I16" s="77">
        <v>1283796.3699999996</v>
      </c>
      <c r="J16" s="78">
        <v>73658079.900000066</v>
      </c>
    </row>
    <row r="17" spans="1:10" ht="16" thickBot="1" x14ac:dyDescent="0.4">
      <c r="A17" s="88" t="s">
        <v>24</v>
      </c>
      <c r="B17" s="77">
        <v>60890565.089998804</v>
      </c>
      <c r="C17" s="77">
        <v>51382163.759451717</v>
      </c>
      <c r="D17" s="77">
        <v>26577180.680000037</v>
      </c>
      <c r="E17" s="77">
        <v>3219844.2999999984</v>
      </c>
      <c r="F17" s="77">
        <v>15865890.350000018</v>
      </c>
      <c r="G17" s="77">
        <v>3179919.1021059076</v>
      </c>
      <c r="H17" s="77">
        <v>851141.04</v>
      </c>
      <c r="I17" s="77">
        <v>873296.74000000022</v>
      </c>
      <c r="J17" s="78">
        <v>162840001.06155649</v>
      </c>
    </row>
    <row r="18" spans="1:10" x14ac:dyDescent="0.35">
      <c r="A18" s="89" t="s">
        <v>257</v>
      </c>
      <c r="B18" s="90">
        <v>3335869571.1128197</v>
      </c>
      <c r="C18" s="90">
        <v>1966633990.3449414</v>
      </c>
      <c r="D18" s="90">
        <v>2014150036.0579436</v>
      </c>
      <c r="E18" s="90">
        <v>759193856.20039046</v>
      </c>
      <c r="F18" s="90">
        <v>1008374935.9041945</v>
      </c>
      <c r="G18" s="90">
        <v>364153597.77322185</v>
      </c>
      <c r="H18" s="90">
        <v>178300764.47015265</v>
      </c>
      <c r="I18" s="90">
        <v>242279356.3206847</v>
      </c>
      <c r="J18" s="91">
        <v>9869058136.4043446</v>
      </c>
    </row>
    <row r="19" spans="1:10" s="233" customFormat="1" x14ac:dyDescent="0.35">
      <c r="A19" s="233" t="s">
        <v>251</v>
      </c>
    </row>
  </sheetData>
  <mergeCells count="2">
    <mergeCell ref="A1:J1"/>
    <mergeCell ref="A19:XFD19"/>
  </mergeCells>
  <hyperlinks>
    <hyperlink ref="A19" location="TableOfContents!A1" display="Back to Table of Contents" xr:uid="{AFED9FA7-EDC4-4532-AB1F-880E02DC2EE0}"/>
  </hyperlinks>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J8"/>
  <sheetViews>
    <sheetView workbookViewId="0">
      <selection sqref="A1:J1"/>
    </sheetView>
  </sheetViews>
  <sheetFormatPr defaultColWidth="0" defaultRowHeight="15.5" zeroHeight="1" x14ac:dyDescent="0.35"/>
  <cols>
    <col min="1" max="1" width="26.54296875" style="18" bestFit="1" customWidth="1"/>
    <col min="2" max="10" width="10" style="18" customWidth="1"/>
    <col min="11" max="16384" width="9.1796875" style="18" hidden="1"/>
  </cols>
  <sheetData>
    <row r="1" spans="1:10" ht="15" customHeight="1" x14ac:dyDescent="0.35">
      <c r="A1" s="231" t="str">
        <f>n_t075h</f>
        <v>Table N.75 Total payments (participants not in SIL) by gender for the year ending 31 December 2022 ($m)</v>
      </c>
      <c r="B1" s="231"/>
      <c r="C1" s="231"/>
      <c r="D1" s="231"/>
      <c r="E1" s="231"/>
      <c r="F1" s="231"/>
      <c r="G1" s="231"/>
      <c r="H1" s="231"/>
      <c r="I1" s="231"/>
      <c r="J1" s="231"/>
    </row>
    <row r="2" spans="1:10" ht="16" thickBot="1" x14ac:dyDescent="0.4">
      <c r="A2" s="104" t="s">
        <v>52</v>
      </c>
      <c r="B2" s="35" t="s">
        <v>42</v>
      </c>
      <c r="C2" s="35" t="s">
        <v>43</v>
      </c>
      <c r="D2" s="35" t="s">
        <v>44</v>
      </c>
      <c r="E2" s="35" t="s">
        <v>45</v>
      </c>
      <c r="F2" s="35" t="s">
        <v>46</v>
      </c>
      <c r="G2" s="35" t="s">
        <v>47</v>
      </c>
      <c r="H2" s="35" t="s">
        <v>48</v>
      </c>
      <c r="I2" s="35" t="s">
        <v>49</v>
      </c>
      <c r="J2" s="75" t="s">
        <v>50</v>
      </c>
    </row>
    <row r="3" spans="1:10" x14ac:dyDescent="0.35">
      <c r="A3" s="100" t="s">
        <v>354</v>
      </c>
      <c r="B3" s="77">
        <v>3803193397.0986519</v>
      </c>
      <c r="C3" s="77">
        <v>3135528899.743608</v>
      </c>
      <c r="D3" s="77">
        <v>2571849112.857048</v>
      </c>
      <c r="E3" s="77">
        <v>1042001958.5419251</v>
      </c>
      <c r="F3" s="77">
        <v>926114891.32139111</v>
      </c>
      <c r="G3" s="77">
        <v>248635657.4488869</v>
      </c>
      <c r="H3" s="77">
        <v>165836919.68917322</v>
      </c>
      <c r="I3" s="77">
        <v>141490643.34923965</v>
      </c>
      <c r="J3" s="78">
        <v>12035697196.386625</v>
      </c>
    </row>
    <row r="4" spans="1:10" x14ac:dyDescent="0.35">
      <c r="A4" s="101" t="s">
        <v>355</v>
      </c>
      <c r="B4" s="77">
        <v>2568653190.3818192</v>
      </c>
      <c r="C4" s="77">
        <v>2348576337.4540625</v>
      </c>
      <c r="D4" s="77">
        <v>1979671008.8662925</v>
      </c>
      <c r="E4" s="77">
        <v>748050503.90469694</v>
      </c>
      <c r="F4" s="77">
        <v>655015109.81013143</v>
      </c>
      <c r="G4" s="77">
        <v>186001076.9619813</v>
      </c>
      <c r="H4" s="77">
        <v>138880780.55351329</v>
      </c>
      <c r="I4" s="77">
        <v>82409171.787529916</v>
      </c>
      <c r="J4" s="78">
        <v>8708429208.6834469</v>
      </c>
    </row>
    <row r="5" spans="1:10" ht="16" thickBot="1" x14ac:dyDescent="0.4">
      <c r="A5" s="103" t="s">
        <v>356</v>
      </c>
      <c r="B5" s="77">
        <v>54424761.998648793</v>
      </c>
      <c r="C5" s="77">
        <v>51037474.210762873</v>
      </c>
      <c r="D5" s="77">
        <v>33285607.411748212</v>
      </c>
      <c r="E5" s="77">
        <v>12569889.381180171</v>
      </c>
      <c r="F5" s="77">
        <v>28979094.467509359</v>
      </c>
      <c r="G5" s="77">
        <v>7434884.3421801589</v>
      </c>
      <c r="H5" s="77">
        <v>2776083.6711158948</v>
      </c>
      <c r="I5" s="77">
        <v>627439.56369862985</v>
      </c>
      <c r="J5" s="78">
        <v>191165001.5768441</v>
      </c>
    </row>
    <row r="6" spans="1:10" x14ac:dyDescent="0.35">
      <c r="A6" s="89" t="s">
        <v>257</v>
      </c>
      <c r="B6" s="90">
        <v>6426271349.4791193</v>
      </c>
      <c r="C6" s="90">
        <v>5535142711.408433</v>
      </c>
      <c r="D6" s="90">
        <v>4584805729.1350889</v>
      </c>
      <c r="E6" s="90">
        <v>1802622351.8278022</v>
      </c>
      <c r="F6" s="90">
        <v>1610109095.5990319</v>
      </c>
      <c r="G6" s="90">
        <v>442071618.7530483</v>
      </c>
      <c r="H6" s="90">
        <v>307493783.91380239</v>
      </c>
      <c r="I6" s="90">
        <v>224527254.70046818</v>
      </c>
      <c r="J6" s="91">
        <v>20935018698.646915</v>
      </c>
    </row>
    <row r="7" spans="1:10" ht="42" customHeight="1" x14ac:dyDescent="0.35">
      <c r="A7" s="231" t="str">
        <f>IFERROR(INDEX(Footnotes!$D:$D,MATCH(Footnotes!$B$32,Footnotes!$B:$B,0)),"")</f>
        <v>There is a different mix of age and disability between male and female hence results in this table should be interpreted with caution.</v>
      </c>
      <c r="B7" s="231"/>
      <c r="C7" s="231"/>
      <c r="D7" s="231"/>
      <c r="E7" s="231"/>
      <c r="F7" s="231"/>
      <c r="G7" s="231"/>
      <c r="H7" s="231"/>
      <c r="I7" s="231"/>
      <c r="J7" s="231"/>
    </row>
    <row r="8" spans="1:10" s="235" customFormat="1" x14ac:dyDescent="0.35">
      <c r="A8" s="235" t="s">
        <v>251</v>
      </c>
    </row>
  </sheetData>
  <mergeCells count="3">
    <mergeCell ref="A1:J1"/>
    <mergeCell ref="A7:J7"/>
    <mergeCell ref="A8:XFD8"/>
  </mergeCells>
  <hyperlinks>
    <hyperlink ref="A8" location="TableOfContents!A1" display="Back to Table of Contents" xr:uid="{652CDF77-2960-48C4-A560-3DDE9BF02E70}"/>
  </hyperlinks>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J8"/>
  <sheetViews>
    <sheetView workbookViewId="0">
      <selection sqref="A1:J1"/>
    </sheetView>
  </sheetViews>
  <sheetFormatPr defaultColWidth="0" defaultRowHeight="15.5" zeroHeight="1" x14ac:dyDescent="0.35"/>
  <cols>
    <col min="1" max="1" width="26.54296875" style="18" bestFit="1" customWidth="1"/>
    <col min="2" max="10" width="10" style="18" customWidth="1"/>
    <col min="11" max="16384" width="9.1796875" style="18" hidden="1"/>
  </cols>
  <sheetData>
    <row r="1" spans="1:10" ht="15" customHeight="1" x14ac:dyDescent="0.35">
      <c r="A1" s="231" t="str">
        <f>n_t076h</f>
        <v>Table N.76 Average payments (participants not in SIL) by gender for the year ending 31 December 2022 ($)</v>
      </c>
      <c r="B1" s="231"/>
      <c r="C1" s="231"/>
      <c r="D1" s="231"/>
      <c r="E1" s="231"/>
      <c r="F1" s="231"/>
      <c r="G1" s="231"/>
      <c r="H1" s="231"/>
      <c r="I1" s="231"/>
      <c r="J1" s="231"/>
    </row>
    <row r="2" spans="1:10" ht="16" thickBot="1" x14ac:dyDescent="0.4">
      <c r="A2" s="23" t="s">
        <v>52</v>
      </c>
      <c r="B2" s="35" t="s">
        <v>42</v>
      </c>
      <c r="C2" s="35" t="s">
        <v>43</v>
      </c>
      <c r="D2" s="35" t="s">
        <v>44</v>
      </c>
      <c r="E2" s="35" t="s">
        <v>45</v>
      </c>
      <c r="F2" s="35" t="s">
        <v>46</v>
      </c>
      <c r="G2" s="35" t="s">
        <v>47</v>
      </c>
      <c r="H2" s="35" t="s">
        <v>48</v>
      </c>
      <c r="I2" s="35" t="s">
        <v>49</v>
      </c>
      <c r="J2" s="75" t="s">
        <v>50</v>
      </c>
    </row>
    <row r="3" spans="1:10" x14ac:dyDescent="0.35">
      <c r="A3" s="100" t="s">
        <v>354</v>
      </c>
      <c r="B3" s="93">
        <v>39400</v>
      </c>
      <c r="C3" s="93">
        <v>37800</v>
      </c>
      <c r="D3" s="93">
        <v>39500</v>
      </c>
      <c r="E3" s="93">
        <v>38400</v>
      </c>
      <c r="F3" s="93">
        <v>33400</v>
      </c>
      <c r="G3" s="93">
        <v>37000</v>
      </c>
      <c r="H3" s="93">
        <v>31300</v>
      </c>
      <c r="I3" s="93">
        <v>47600</v>
      </c>
      <c r="J3" s="94">
        <v>38300</v>
      </c>
    </row>
    <row r="4" spans="1:10" x14ac:dyDescent="0.35">
      <c r="A4" s="101" t="s">
        <v>355</v>
      </c>
      <c r="B4" s="93">
        <v>46700</v>
      </c>
      <c r="C4" s="93">
        <v>44400</v>
      </c>
      <c r="D4" s="93">
        <v>49200</v>
      </c>
      <c r="E4" s="93">
        <v>45200</v>
      </c>
      <c r="F4" s="93">
        <v>41600</v>
      </c>
      <c r="G4" s="93">
        <v>44100</v>
      </c>
      <c r="H4" s="93">
        <v>40100</v>
      </c>
      <c r="I4" s="93">
        <v>54100</v>
      </c>
      <c r="J4" s="94">
        <v>45900</v>
      </c>
    </row>
    <row r="5" spans="1:10" ht="16" thickBot="1" x14ac:dyDescent="0.4">
      <c r="A5" s="103" t="s">
        <v>356</v>
      </c>
      <c r="B5" s="93">
        <v>30700</v>
      </c>
      <c r="C5" s="93">
        <v>27400</v>
      </c>
      <c r="D5" s="93">
        <v>34200</v>
      </c>
      <c r="E5" s="93">
        <v>31400</v>
      </c>
      <c r="F5" s="93">
        <v>42700</v>
      </c>
      <c r="G5" s="93">
        <v>29000</v>
      </c>
      <c r="H5" s="93">
        <v>25600</v>
      </c>
      <c r="I5" s="93">
        <v>25100</v>
      </c>
      <c r="J5" s="94">
        <v>31500</v>
      </c>
    </row>
    <row r="6" spans="1:10" x14ac:dyDescent="0.35">
      <c r="A6" s="89" t="s">
        <v>257</v>
      </c>
      <c r="B6" s="98">
        <v>41900</v>
      </c>
      <c r="C6" s="98">
        <v>40200</v>
      </c>
      <c r="D6" s="98">
        <v>43100</v>
      </c>
      <c r="E6" s="98">
        <v>40900</v>
      </c>
      <c r="F6" s="98">
        <v>36400</v>
      </c>
      <c r="G6" s="98">
        <v>39500</v>
      </c>
      <c r="H6" s="98">
        <v>34700</v>
      </c>
      <c r="I6" s="98">
        <v>49700</v>
      </c>
      <c r="J6" s="99">
        <v>41000</v>
      </c>
    </row>
    <row r="7" spans="1:10" ht="42" customHeight="1" x14ac:dyDescent="0.35">
      <c r="A7" s="231" t="str">
        <f>IFERROR(INDEX(Footnotes!$D:$D,MATCH(Footnotes!$B$32,Footnotes!$B:$B,0)),"")</f>
        <v>There is a different mix of age and disability between male and female hence results in this table should be interpreted with caution.</v>
      </c>
      <c r="B7" s="231"/>
      <c r="C7" s="231"/>
      <c r="D7" s="231"/>
      <c r="E7" s="231"/>
      <c r="F7" s="231"/>
      <c r="G7" s="231"/>
      <c r="H7" s="231"/>
      <c r="I7" s="231"/>
      <c r="J7" s="231"/>
    </row>
    <row r="8" spans="1:10" s="235" customFormat="1" x14ac:dyDescent="0.35">
      <c r="A8" s="235" t="s">
        <v>251</v>
      </c>
    </row>
  </sheetData>
  <mergeCells count="3">
    <mergeCell ref="A1:J1"/>
    <mergeCell ref="A7:J7"/>
    <mergeCell ref="A8:XFD8"/>
  </mergeCells>
  <hyperlinks>
    <hyperlink ref="A8" location="TableOfContents!A1" display="Back to Table of Contents" xr:uid="{3E7E3A63-9FA8-4608-912F-043D2222F24A}"/>
  </hyperlinks>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J13"/>
  <sheetViews>
    <sheetView workbookViewId="0">
      <selection sqref="A1:J1"/>
    </sheetView>
  </sheetViews>
  <sheetFormatPr defaultColWidth="0" defaultRowHeight="15.5" zeroHeight="1" x14ac:dyDescent="0.35"/>
  <cols>
    <col min="1" max="1" width="26.54296875" style="18" bestFit="1" customWidth="1"/>
    <col min="2" max="10" width="10" style="18" customWidth="1"/>
    <col min="11" max="16384" width="9.1796875" style="18" hidden="1"/>
  </cols>
  <sheetData>
    <row r="1" spans="1:10" ht="15" customHeight="1" x14ac:dyDescent="0.35">
      <c r="A1" s="231" t="str">
        <f>n_t077h</f>
        <v>Table N.77 Total payments (participants not in SIL) by age group for the year ending 31 December 2022 ($m)</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77">
        <v>444653642.67413163</v>
      </c>
      <c r="C3" s="77">
        <v>393546214.72613585</v>
      </c>
      <c r="D3" s="77">
        <v>279176494.67821121</v>
      </c>
      <c r="E3" s="77">
        <v>122980423.01029065</v>
      </c>
      <c r="F3" s="77">
        <v>101811774.92642611</v>
      </c>
      <c r="G3" s="77">
        <v>22572817.265156459</v>
      </c>
      <c r="H3" s="77">
        <v>19883512.91975214</v>
      </c>
      <c r="I3" s="77">
        <v>17422752.374931041</v>
      </c>
      <c r="J3" s="78">
        <v>1402091816.2650349</v>
      </c>
    </row>
    <row r="4" spans="1:10" x14ac:dyDescent="0.35">
      <c r="A4" s="101" t="s">
        <v>346</v>
      </c>
      <c r="B4" s="77">
        <v>902692099.58963811</v>
      </c>
      <c r="C4" s="77">
        <v>800884011.08363235</v>
      </c>
      <c r="D4" s="77">
        <v>543059832.50114691</v>
      </c>
      <c r="E4" s="77">
        <v>232535319.57905328</v>
      </c>
      <c r="F4" s="77">
        <v>224872581.08471075</v>
      </c>
      <c r="G4" s="77">
        <v>64672967.076711155</v>
      </c>
      <c r="H4" s="77">
        <v>45815905.552669138</v>
      </c>
      <c r="I4" s="77">
        <v>39977394.946911842</v>
      </c>
      <c r="J4" s="78">
        <v>2854791448.3087115</v>
      </c>
    </row>
    <row r="5" spans="1:10" x14ac:dyDescent="0.35">
      <c r="A5" s="101" t="s">
        <v>347</v>
      </c>
      <c r="B5" s="77">
        <v>477274389.56620723</v>
      </c>
      <c r="C5" s="77">
        <v>407142645.4152959</v>
      </c>
      <c r="D5" s="77">
        <v>299143617.29950601</v>
      </c>
      <c r="E5" s="77">
        <v>119807556.19280942</v>
      </c>
      <c r="F5" s="77">
        <v>115664937.79867421</v>
      </c>
      <c r="G5" s="77">
        <v>38593984.650220886</v>
      </c>
      <c r="H5" s="77">
        <v>20132580.584689435</v>
      </c>
      <c r="I5" s="77">
        <v>18095788.793557223</v>
      </c>
      <c r="J5" s="78">
        <v>1496039547.5568485</v>
      </c>
    </row>
    <row r="6" spans="1:10" x14ac:dyDescent="0.35">
      <c r="A6" s="101" t="s">
        <v>348</v>
      </c>
      <c r="B6" s="77">
        <v>663744294.2481184</v>
      </c>
      <c r="C6" s="77">
        <v>585392177.09797668</v>
      </c>
      <c r="D6" s="77">
        <v>452457594.0557887</v>
      </c>
      <c r="E6" s="77">
        <v>191490896.23834521</v>
      </c>
      <c r="F6" s="77">
        <v>164834412.98900476</v>
      </c>
      <c r="G6" s="77">
        <v>48118373.580818757</v>
      </c>
      <c r="H6" s="77">
        <v>29182939.964600578</v>
      </c>
      <c r="I6" s="77">
        <v>20563591.246027235</v>
      </c>
      <c r="J6" s="78">
        <v>2156143687.4006805</v>
      </c>
    </row>
    <row r="7" spans="1:10" x14ac:dyDescent="0.35">
      <c r="A7" s="101" t="s">
        <v>349</v>
      </c>
      <c r="B7" s="77">
        <v>785894193.98756921</v>
      </c>
      <c r="C7" s="77">
        <v>688359258.59826326</v>
      </c>
      <c r="D7" s="77">
        <v>584259243.21035981</v>
      </c>
      <c r="E7" s="77">
        <v>266455353.89136434</v>
      </c>
      <c r="F7" s="77">
        <v>179518200.53866422</v>
      </c>
      <c r="G7" s="77">
        <v>54883235.481367849</v>
      </c>
      <c r="H7" s="77">
        <v>33961839.559999444</v>
      </c>
      <c r="I7" s="77">
        <v>21865364.401095811</v>
      </c>
      <c r="J7" s="78">
        <v>2615691758.6386828</v>
      </c>
    </row>
    <row r="8" spans="1:10" x14ac:dyDescent="0.35">
      <c r="A8" s="101" t="s">
        <v>350</v>
      </c>
      <c r="B8" s="77">
        <v>681262431.55925667</v>
      </c>
      <c r="C8" s="77">
        <v>624523116.62863314</v>
      </c>
      <c r="D8" s="77">
        <v>573619857.29524112</v>
      </c>
      <c r="E8" s="77">
        <v>212575106.89194983</v>
      </c>
      <c r="F8" s="77">
        <v>180420561.3620376</v>
      </c>
      <c r="G8" s="77">
        <v>47797397.765614614</v>
      </c>
      <c r="H8" s="77">
        <v>43184200.419999063</v>
      </c>
      <c r="I8" s="77">
        <v>23784409.176849287</v>
      </c>
      <c r="J8" s="78">
        <v>2387285446.2995811</v>
      </c>
    </row>
    <row r="9" spans="1:10" x14ac:dyDescent="0.35">
      <c r="A9" s="101" t="s">
        <v>351</v>
      </c>
      <c r="B9" s="77">
        <v>830074329.0371927</v>
      </c>
      <c r="C9" s="77">
        <v>755362203.54935205</v>
      </c>
      <c r="D9" s="77">
        <v>688465735.37436807</v>
      </c>
      <c r="E9" s="77">
        <v>225392697.41853371</v>
      </c>
      <c r="F9" s="77">
        <v>219317333.08361003</v>
      </c>
      <c r="G9" s="77">
        <v>65620326.718354419</v>
      </c>
      <c r="H9" s="77">
        <v>36072971.579999179</v>
      </c>
      <c r="I9" s="77">
        <v>32501670.634109296</v>
      </c>
      <c r="J9" s="78">
        <v>2852860133.0955195</v>
      </c>
    </row>
    <row r="10" spans="1:10" x14ac:dyDescent="0.35">
      <c r="A10" s="101" t="s">
        <v>352</v>
      </c>
      <c r="B10" s="77">
        <v>1139676017.0071764</v>
      </c>
      <c r="C10" s="77">
        <v>938902666.45919669</v>
      </c>
      <c r="D10" s="77">
        <v>855937904.85047531</v>
      </c>
      <c r="E10" s="77">
        <v>319263728.18626791</v>
      </c>
      <c r="F10" s="77">
        <v>305565008.76849228</v>
      </c>
      <c r="G10" s="77">
        <v>74057372.31494166</v>
      </c>
      <c r="H10" s="77">
        <v>48723667.719998904</v>
      </c>
      <c r="I10" s="77">
        <v>37673373.458904169</v>
      </c>
      <c r="J10" s="78">
        <v>3720369223.3854537</v>
      </c>
    </row>
    <row r="11" spans="1:10" ht="16" thickBot="1" x14ac:dyDescent="0.4">
      <c r="A11" s="103" t="s">
        <v>353</v>
      </c>
      <c r="B11" s="77">
        <v>500999951.80982924</v>
      </c>
      <c r="C11" s="77">
        <v>341030417.84994739</v>
      </c>
      <c r="D11" s="77">
        <v>308685449.86999136</v>
      </c>
      <c r="E11" s="77">
        <v>112121270.41918789</v>
      </c>
      <c r="F11" s="77">
        <v>118104285.04741174</v>
      </c>
      <c r="G11" s="77">
        <v>25755143.899862595</v>
      </c>
      <c r="H11" s="77">
        <v>30536165.612094536</v>
      </c>
      <c r="I11" s="77">
        <v>12642909.668082282</v>
      </c>
      <c r="J11" s="78">
        <v>1450018345.6964073</v>
      </c>
    </row>
    <row r="12" spans="1:10" x14ac:dyDescent="0.35">
      <c r="A12" s="89" t="s">
        <v>257</v>
      </c>
      <c r="B12" s="90">
        <v>6426271349.4791203</v>
      </c>
      <c r="C12" s="90">
        <v>5535142711.408433</v>
      </c>
      <c r="D12" s="90">
        <v>4584805729.1350889</v>
      </c>
      <c r="E12" s="90">
        <v>1802622351.8278022</v>
      </c>
      <c r="F12" s="90">
        <v>1610109095.5990317</v>
      </c>
      <c r="G12" s="90">
        <v>442071618.75304836</v>
      </c>
      <c r="H12" s="90">
        <v>307493783.91380239</v>
      </c>
      <c r="I12" s="90">
        <v>224527254.70046818</v>
      </c>
      <c r="J12" s="91">
        <v>20935018698.646919</v>
      </c>
    </row>
    <row r="13" spans="1:10" s="235" customFormat="1" x14ac:dyDescent="0.35">
      <c r="A13" s="235" t="s">
        <v>251</v>
      </c>
    </row>
  </sheetData>
  <mergeCells count="2">
    <mergeCell ref="A1:J1"/>
    <mergeCell ref="A13:XFD13"/>
  </mergeCells>
  <hyperlinks>
    <hyperlink ref="A13" location="TableOfContents!A1" display="Back to Table of Contents" xr:uid="{4469E6BD-B16B-4B3A-961D-78282F7714A8}"/>
  </hyperlinks>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J13"/>
  <sheetViews>
    <sheetView workbookViewId="0">
      <selection sqref="A1:J1"/>
    </sheetView>
  </sheetViews>
  <sheetFormatPr defaultColWidth="0" defaultRowHeight="15.5" zeroHeight="1" x14ac:dyDescent="0.35"/>
  <cols>
    <col min="1" max="1" width="26.54296875" style="18" bestFit="1" customWidth="1"/>
    <col min="2" max="9" width="10" style="18" customWidth="1"/>
    <col min="10" max="10" width="10.26953125" style="18" bestFit="1" customWidth="1"/>
    <col min="11" max="16384" width="9.1796875" style="18" hidden="1"/>
  </cols>
  <sheetData>
    <row r="1" spans="1:10" ht="15" customHeight="1" x14ac:dyDescent="0.35">
      <c r="A1" s="231" t="str">
        <f>n_t078h</f>
        <v>Table N.78 Average payments (participants not in SIL) by age group for the year ending 31 December 2022 ($)</v>
      </c>
      <c r="B1" s="231"/>
      <c r="C1" s="231"/>
      <c r="D1" s="231"/>
      <c r="E1" s="231"/>
      <c r="F1" s="231"/>
      <c r="G1" s="231"/>
      <c r="H1" s="231"/>
      <c r="I1" s="231"/>
      <c r="J1" s="231"/>
    </row>
    <row r="2" spans="1:10" ht="16" thickBot="1" x14ac:dyDescent="0.4">
      <c r="A2" s="23" t="s">
        <v>41</v>
      </c>
      <c r="B2" s="35" t="s">
        <v>42</v>
      </c>
      <c r="C2" s="35" t="s">
        <v>43</v>
      </c>
      <c r="D2" s="35" t="s">
        <v>44</v>
      </c>
      <c r="E2" s="35" t="s">
        <v>45</v>
      </c>
      <c r="F2" s="35" t="s">
        <v>46</v>
      </c>
      <c r="G2" s="35" t="s">
        <v>47</v>
      </c>
      <c r="H2" s="35" t="s">
        <v>48</v>
      </c>
      <c r="I2" s="35" t="s">
        <v>49</v>
      </c>
      <c r="J2" s="75" t="s">
        <v>50</v>
      </c>
    </row>
    <row r="3" spans="1:10" x14ac:dyDescent="0.35">
      <c r="A3" s="100" t="s">
        <v>345</v>
      </c>
      <c r="B3" s="93">
        <v>17000</v>
      </c>
      <c r="C3" s="93">
        <v>16000</v>
      </c>
      <c r="D3" s="93">
        <v>15200</v>
      </c>
      <c r="E3" s="93">
        <v>22300</v>
      </c>
      <c r="F3" s="93">
        <v>15500</v>
      </c>
      <c r="G3" s="93">
        <v>14100</v>
      </c>
      <c r="H3" s="93">
        <v>16300</v>
      </c>
      <c r="I3" s="93">
        <v>19200</v>
      </c>
      <c r="J3" s="94">
        <v>16500</v>
      </c>
    </row>
    <row r="4" spans="1:10" x14ac:dyDescent="0.35">
      <c r="A4" s="101" t="s">
        <v>346</v>
      </c>
      <c r="B4" s="93">
        <v>21800</v>
      </c>
      <c r="C4" s="93">
        <v>21400</v>
      </c>
      <c r="D4" s="93">
        <v>18100</v>
      </c>
      <c r="E4" s="93">
        <v>20200</v>
      </c>
      <c r="F4" s="93">
        <v>16700</v>
      </c>
      <c r="G4" s="93">
        <v>23400</v>
      </c>
      <c r="H4" s="93">
        <v>18900</v>
      </c>
      <c r="I4" s="93">
        <v>32300</v>
      </c>
      <c r="J4" s="94">
        <v>20400</v>
      </c>
    </row>
    <row r="5" spans="1:10" x14ac:dyDescent="0.35">
      <c r="A5" s="101" t="s">
        <v>347</v>
      </c>
      <c r="B5" s="93">
        <v>37700</v>
      </c>
      <c r="C5" s="93">
        <v>38400</v>
      </c>
      <c r="D5" s="93">
        <v>32200</v>
      </c>
      <c r="E5" s="93">
        <v>27300</v>
      </c>
      <c r="F5" s="93">
        <v>25300</v>
      </c>
      <c r="G5" s="93">
        <v>36600</v>
      </c>
      <c r="H5" s="93">
        <v>25800</v>
      </c>
      <c r="I5" s="93">
        <v>51000</v>
      </c>
      <c r="J5" s="94">
        <v>34200</v>
      </c>
    </row>
    <row r="6" spans="1:10" x14ac:dyDescent="0.35">
      <c r="A6" s="101" t="s">
        <v>348</v>
      </c>
      <c r="B6" s="93">
        <v>49000</v>
      </c>
      <c r="C6" s="93">
        <v>57900</v>
      </c>
      <c r="D6" s="93">
        <v>55900</v>
      </c>
      <c r="E6" s="93">
        <v>45100</v>
      </c>
      <c r="F6" s="93">
        <v>45200</v>
      </c>
      <c r="G6" s="93">
        <v>39800</v>
      </c>
      <c r="H6" s="93">
        <v>34700</v>
      </c>
      <c r="I6" s="93">
        <v>67800</v>
      </c>
      <c r="J6" s="94">
        <v>51300</v>
      </c>
    </row>
    <row r="7" spans="1:10" x14ac:dyDescent="0.35">
      <c r="A7" s="101" t="s">
        <v>349</v>
      </c>
      <c r="B7" s="93">
        <v>60500</v>
      </c>
      <c r="C7" s="93">
        <v>59300</v>
      </c>
      <c r="D7" s="93">
        <v>68600</v>
      </c>
      <c r="E7" s="93">
        <v>60000</v>
      </c>
      <c r="F7" s="93">
        <v>56300</v>
      </c>
      <c r="G7" s="93">
        <v>47300</v>
      </c>
      <c r="H7" s="93">
        <v>44900</v>
      </c>
      <c r="I7" s="93">
        <v>65000</v>
      </c>
      <c r="J7" s="94">
        <v>60800</v>
      </c>
    </row>
    <row r="8" spans="1:10" x14ac:dyDescent="0.35">
      <c r="A8" s="101" t="s">
        <v>350</v>
      </c>
      <c r="B8" s="93">
        <v>62100</v>
      </c>
      <c r="C8" s="93">
        <v>56700</v>
      </c>
      <c r="D8" s="93">
        <v>73100</v>
      </c>
      <c r="E8" s="93">
        <v>60100</v>
      </c>
      <c r="F8" s="93">
        <v>60100</v>
      </c>
      <c r="G8" s="93">
        <v>58800</v>
      </c>
      <c r="H8" s="93">
        <v>60000</v>
      </c>
      <c r="I8" s="93">
        <v>56800</v>
      </c>
      <c r="J8" s="94">
        <v>62300</v>
      </c>
    </row>
    <row r="9" spans="1:10" x14ac:dyDescent="0.35">
      <c r="A9" s="101" t="s">
        <v>351</v>
      </c>
      <c r="B9" s="93">
        <v>64400</v>
      </c>
      <c r="C9" s="93">
        <v>58500</v>
      </c>
      <c r="D9" s="93">
        <v>73900</v>
      </c>
      <c r="E9" s="93">
        <v>56800</v>
      </c>
      <c r="F9" s="93">
        <v>61900</v>
      </c>
      <c r="G9" s="93">
        <v>62800</v>
      </c>
      <c r="H9" s="93">
        <v>46200</v>
      </c>
      <c r="I9" s="93">
        <v>76500</v>
      </c>
      <c r="J9" s="94">
        <v>63600</v>
      </c>
    </row>
    <row r="10" spans="1:10" x14ac:dyDescent="0.35">
      <c r="A10" s="101" t="s">
        <v>352</v>
      </c>
      <c r="B10" s="93">
        <v>70700</v>
      </c>
      <c r="C10" s="93">
        <v>64800</v>
      </c>
      <c r="D10" s="93">
        <v>76400</v>
      </c>
      <c r="E10" s="93">
        <v>66200</v>
      </c>
      <c r="F10" s="93">
        <v>67800</v>
      </c>
      <c r="G10" s="93">
        <v>62100</v>
      </c>
      <c r="H10" s="93">
        <v>58200</v>
      </c>
      <c r="I10" s="93">
        <v>88700</v>
      </c>
      <c r="J10" s="94">
        <v>69400</v>
      </c>
    </row>
    <row r="11" spans="1:10" ht="16" thickBot="1" x14ac:dyDescent="0.4">
      <c r="A11" s="103" t="s">
        <v>353</v>
      </c>
      <c r="B11" s="93">
        <v>76600</v>
      </c>
      <c r="C11" s="93">
        <v>67500</v>
      </c>
      <c r="D11" s="93">
        <v>80700</v>
      </c>
      <c r="E11" s="93">
        <v>68100</v>
      </c>
      <c r="F11" s="93">
        <v>69800</v>
      </c>
      <c r="G11" s="93">
        <v>70800</v>
      </c>
      <c r="H11" s="93">
        <v>61000</v>
      </c>
      <c r="I11" s="93">
        <v>111900</v>
      </c>
      <c r="J11" s="94">
        <v>73500</v>
      </c>
    </row>
    <row r="12" spans="1:10" x14ac:dyDescent="0.35">
      <c r="A12" s="89" t="s">
        <v>257</v>
      </c>
      <c r="B12" s="98">
        <v>41900</v>
      </c>
      <c r="C12" s="98">
        <v>40200</v>
      </c>
      <c r="D12" s="98">
        <v>43100</v>
      </c>
      <c r="E12" s="98">
        <v>40900</v>
      </c>
      <c r="F12" s="98">
        <v>36400</v>
      </c>
      <c r="G12" s="98">
        <v>39500</v>
      </c>
      <c r="H12" s="98">
        <v>34700</v>
      </c>
      <c r="I12" s="98">
        <v>49700</v>
      </c>
      <c r="J12" s="99">
        <v>41000</v>
      </c>
    </row>
    <row r="13" spans="1:10" s="235" customFormat="1" x14ac:dyDescent="0.35">
      <c r="A13" s="235" t="s">
        <v>251</v>
      </c>
    </row>
  </sheetData>
  <mergeCells count="2">
    <mergeCell ref="A1:J1"/>
    <mergeCell ref="A13:XFD13"/>
  </mergeCells>
  <hyperlinks>
    <hyperlink ref="A13" location="TableOfContents!A1" display="Back to Table of Contents" xr:uid="{6475F9C1-20A6-4F74-AFCA-64DC89C15AF9}"/>
  </hyperlinks>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J20"/>
  <sheetViews>
    <sheetView workbookViewId="0">
      <selection sqref="A1:J1"/>
    </sheetView>
  </sheetViews>
  <sheetFormatPr defaultColWidth="0" defaultRowHeight="15.5" zeroHeight="1" x14ac:dyDescent="0.35"/>
  <cols>
    <col min="1" max="1" width="29.1796875" style="18" bestFit="1" customWidth="1"/>
    <col min="2" max="9" width="10" style="18" customWidth="1"/>
    <col min="10" max="10" width="10.26953125" style="18" bestFit="1" customWidth="1"/>
    <col min="11" max="16384" width="9.1796875" style="18" hidden="1"/>
  </cols>
  <sheetData>
    <row r="1" spans="1:10" ht="30" customHeight="1" x14ac:dyDescent="0.35">
      <c r="A1" s="231" t="str">
        <f>n_t079h</f>
        <v>Table N.79 Total payments (participants not in SIL) by primary disability group for the year ending 31 December 2022 ($m)</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77">
        <v>377412603.68934906</v>
      </c>
      <c r="C3" s="77">
        <v>339843301.42515576</v>
      </c>
      <c r="D3" s="77">
        <v>299796926.69461995</v>
      </c>
      <c r="E3" s="77">
        <v>108966947.96295397</v>
      </c>
      <c r="F3" s="77">
        <v>104859652.90494068</v>
      </c>
      <c r="G3" s="77">
        <v>25937381.338750016</v>
      </c>
      <c r="H3" s="77">
        <v>15803137.373060687</v>
      </c>
      <c r="I3" s="77">
        <v>18281413.534520518</v>
      </c>
      <c r="J3" s="78">
        <v>1290921209.0333505</v>
      </c>
    </row>
    <row r="4" spans="1:10" x14ac:dyDescent="0.35">
      <c r="A4" s="101" t="s">
        <v>360</v>
      </c>
      <c r="B4" s="77">
        <v>1458124654.9392242</v>
      </c>
      <c r="C4" s="77">
        <v>1226538320.2468357</v>
      </c>
      <c r="D4" s="77">
        <v>956211299.95501196</v>
      </c>
      <c r="E4" s="77">
        <v>389318615.77455586</v>
      </c>
      <c r="F4" s="77">
        <v>397192856.20027798</v>
      </c>
      <c r="G4" s="77">
        <v>101666004.40328668</v>
      </c>
      <c r="H4" s="77">
        <v>71949111.283071771</v>
      </c>
      <c r="I4" s="77">
        <v>38294903.38924028</v>
      </c>
      <c r="J4" s="78">
        <v>4639904525.6183453</v>
      </c>
    </row>
    <row r="5" spans="1:10" x14ac:dyDescent="0.35">
      <c r="A5" s="101" t="s">
        <v>367</v>
      </c>
      <c r="B5" s="77">
        <v>397610327.99104393</v>
      </c>
      <c r="C5" s="77">
        <v>336474983.92361027</v>
      </c>
      <c r="D5" s="77">
        <v>298843593.37882143</v>
      </c>
      <c r="E5" s="77">
        <v>119521781.93007509</v>
      </c>
      <c r="F5" s="77">
        <v>87351026.928426147</v>
      </c>
      <c r="G5" s="77">
        <v>30872255.376002789</v>
      </c>
      <c r="H5" s="77">
        <v>16410280.924031466</v>
      </c>
      <c r="I5" s="77">
        <v>14582370.118082251</v>
      </c>
      <c r="J5" s="78">
        <v>1301666620.5700934</v>
      </c>
    </row>
    <row r="6" spans="1:10" x14ac:dyDescent="0.35">
      <c r="A6" s="101" t="s">
        <v>363</v>
      </c>
      <c r="B6" s="77">
        <v>157943418.41385958</v>
      </c>
      <c r="C6" s="77">
        <v>189567377.11942828</v>
      </c>
      <c r="D6" s="77">
        <v>110643415.5855505</v>
      </c>
      <c r="E6" s="77">
        <v>30985758.927696873</v>
      </c>
      <c r="F6" s="77">
        <v>39870905.110181272</v>
      </c>
      <c r="G6" s="77">
        <v>8825597.9833433256</v>
      </c>
      <c r="H6" s="77">
        <v>8343230.5896006655</v>
      </c>
      <c r="I6" s="77">
        <v>9843058.2010962553</v>
      </c>
      <c r="J6" s="78">
        <v>556058584.93075681</v>
      </c>
    </row>
    <row r="7" spans="1:10" x14ac:dyDescent="0.35">
      <c r="A7" s="101" t="s">
        <v>369</v>
      </c>
      <c r="B7" s="77">
        <v>65812601.072426617</v>
      </c>
      <c r="C7" s="77">
        <v>35631295.183011226</v>
      </c>
      <c r="D7" s="77">
        <v>35256192.932064667</v>
      </c>
      <c r="E7" s="77">
        <v>21366005.662564192</v>
      </c>
      <c r="F7" s="77">
        <v>21858826.592741854</v>
      </c>
      <c r="G7" s="77">
        <v>3693856.7103303904</v>
      </c>
      <c r="H7" s="77">
        <v>2180646.6917242338</v>
      </c>
      <c r="I7" s="77">
        <v>2593863.6156164161</v>
      </c>
      <c r="J7" s="78">
        <v>188407086.09047964</v>
      </c>
    </row>
    <row r="8" spans="1:10" x14ac:dyDescent="0.35">
      <c r="A8" s="101" t="s">
        <v>364</v>
      </c>
      <c r="B8" s="77">
        <v>65986858.777367465</v>
      </c>
      <c r="C8" s="77">
        <v>51004422.841634937</v>
      </c>
      <c r="D8" s="77">
        <v>47735896.682822041</v>
      </c>
      <c r="E8" s="77">
        <v>16936694.134817272</v>
      </c>
      <c r="F8" s="77">
        <v>14753317.666271722</v>
      </c>
      <c r="G8" s="77">
        <v>5772156.1569346981</v>
      </c>
      <c r="H8" s="77">
        <v>2428127.9701369777</v>
      </c>
      <c r="I8" s="77">
        <v>3853380.2035616203</v>
      </c>
      <c r="J8" s="78">
        <v>208470854.43354672</v>
      </c>
    </row>
    <row r="9" spans="1:10" x14ac:dyDescent="0.35">
      <c r="A9" s="101" t="s">
        <v>361</v>
      </c>
      <c r="B9" s="77">
        <v>1348890345.2191231</v>
      </c>
      <c r="C9" s="77">
        <v>1270264061.1288946</v>
      </c>
      <c r="D9" s="77">
        <v>891162969.71353722</v>
      </c>
      <c r="E9" s="77">
        <v>429085514.99333626</v>
      </c>
      <c r="F9" s="77">
        <v>350465767.64404184</v>
      </c>
      <c r="G9" s="77">
        <v>108233584.65196331</v>
      </c>
      <c r="H9" s="77">
        <v>58578927.962661177</v>
      </c>
      <c r="I9" s="77">
        <v>43289331.039451592</v>
      </c>
      <c r="J9" s="78">
        <v>4500737169.8762951</v>
      </c>
    </row>
    <row r="10" spans="1:10" x14ac:dyDescent="0.35">
      <c r="A10" s="101" t="s">
        <v>371</v>
      </c>
      <c r="B10" s="77">
        <v>208359215.2700083</v>
      </c>
      <c r="C10" s="77">
        <v>206933454.78999847</v>
      </c>
      <c r="D10" s="77">
        <v>124170069.90001304</v>
      </c>
      <c r="E10" s="77">
        <v>49159903.040000923</v>
      </c>
      <c r="F10" s="77">
        <v>64604829.336442053</v>
      </c>
      <c r="G10" s="77">
        <v>19631138.069999758</v>
      </c>
      <c r="H10" s="77">
        <v>12525342.120000046</v>
      </c>
      <c r="I10" s="77">
        <v>2727252.2731507411</v>
      </c>
      <c r="J10" s="78">
        <v>688121495.11961329</v>
      </c>
    </row>
    <row r="11" spans="1:10" x14ac:dyDescent="0.35">
      <c r="A11" s="101" t="s">
        <v>362</v>
      </c>
      <c r="B11" s="77">
        <v>789520632.72652984</v>
      </c>
      <c r="C11" s="77">
        <v>790519208.38124883</v>
      </c>
      <c r="D11" s="77">
        <v>619937442.12016249</v>
      </c>
      <c r="E11" s="77">
        <v>197412132.65731472</v>
      </c>
      <c r="F11" s="77">
        <v>170388924.54579088</v>
      </c>
      <c r="G11" s="77">
        <v>43377499.191915974</v>
      </c>
      <c r="H11" s="77">
        <v>44442538.446573496</v>
      </c>
      <c r="I11" s="77">
        <v>22740828.658077862</v>
      </c>
      <c r="J11" s="78">
        <v>2678689745.1276145</v>
      </c>
    </row>
    <row r="12" spans="1:10" x14ac:dyDescent="0.35">
      <c r="A12" s="101" t="s">
        <v>373</v>
      </c>
      <c r="B12" s="77">
        <v>219176906.43680739</v>
      </c>
      <c r="C12" s="77">
        <v>108001643.75424972</v>
      </c>
      <c r="D12" s="77">
        <v>183178590.43973461</v>
      </c>
      <c r="E12" s="77">
        <v>83186044.178231761</v>
      </c>
      <c r="F12" s="77">
        <v>41385916.429423876</v>
      </c>
      <c r="G12" s="77">
        <v>12364925.520000093</v>
      </c>
      <c r="H12" s="77">
        <v>9781618.9000000153</v>
      </c>
      <c r="I12" s="77">
        <v>9515198.030000031</v>
      </c>
      <c r="J12" s="78">
        <v>666813519.06844759</v>
      </c>
    </row>
    <row r="13" spans="1:10" x14ac:dyDescent="0.35">
      <c r="A13" s="101" t="s">
        <v>372</v>
      </c>
      <c r="B13" s="77">
        <v>237678703.4649179</v>
      </c>
      <c r="C13" s="77">
        <v>155208153.01878524</v>
      </c>
      <c r="D13" s="77">
        <v>158779820.20054328</v>
      </c>
      <c r="E13" s="77">
        <v>47231045.891780227</v>
      </c>
      <c r="F13" s="77">
        <v>49524542.721372731</v>
      </c>
      <c r="G13" s="77">
        <v>10280257.744528985</v>
      </c>
      <c r="H13" s="77">
        <v>11399426.010000089</v>
      </c>
      <c r="I13" s="77">
        <v>13519491.699178165</v>
      </c>
      <c r="J13" s="78">
        <v>683681257.01110661</v>
      </c>
    </row>
    <row r="14" spans="1:10" x14ac:dyDescent="0.35">
      <c r="A14" s="101" t="s">
        <v>370</v>
      </c>
      <c r="B14" s="77">
        <v>95925336.156664938</v>
      </c>
      <c r="C14" s="77">
        <v>86426458.420147032</v>
      </c>
      <c r="D14" s="77">
        <v>61595164.813161992</v>
      </c>
      <c r="E14" s="77">
        <v>25106781.629010767</v>
      </c>
      <c r="F14" s="77">
        <v>25726882.601588752</v>
      </c>
      <c r="G14" s="77">
        <v>6273850.6786301853</v>
      </c>
      <c r="H14" s="77">
        <v>4420470.7793850442</v>
      </c>
      <c r="I14" s="77">
        <v>3916403.4882191787</v>
      </c>
      <c r="J14" s="78">
        <v>309391348.56680793</v>
      </c>
    </row>
    <row r="15" spans="1:10" x14ac:dyDescent="0.35">
      <c r="A15" s="101" t="s">
        <v>365</v>
      </c>
      <c r="B15" s="77">
        <v>574045545.70892417</v>
      </c>
      <c r="C15" s="77">
        <v>432607599.61854076</v>
      </c>
      <c r="D15" s="77">
        <v>430987671.68433052</v>
      </c>
      <c r="E15" s="77">
        <v>161813233.92509365</v>
      </c>
      <c r="F15" s="77">
        <v>131006128.96868573</v>
      </c>
      <c r="G15" s="77">
        <v>37971546.840551928</v>
      </c>
      <c r="H15" s="77">
        <v>22717217.937514216</v>
      </c>
      <c r="I15" s="77">
        <v>19809890.54931505</v>
      </c>
      <c r="J15" s="78">
        <v>1811038609.3329563</v>
      </c>
    </row>
    <row r="16" spans="1:10" x14ac:dyDescent="0.35">
      <c r="A16" s="101" t="s">
        <v>366</v>
      </c>
      <c r="B16" s="77">
        <v>311892242.85455507</v>
      </c>
      <c r="C16" s="77">
        <v>217721173.12070444</v>
      </c>
      <c r="D16" s="77">
        <v>270780369.56102115</v>
      </c>
      <c r="E16" s="77">
        <v>85793681.080300853</v>
      </c>
      <c r="F16" s="77">
        <v>80657963.317923993</v>
      </c>
      <c r="G16" s="77">
        <v>18374739.976018451</v>
      </c>
      <c r="H16" s="77">
        <v>21093782.659125056</v>
      </c>
      <c r="I16" s="77">
        <v>13241694.37534257</v>
      </c>
      <c r="J16" s="78">
        <v>1019614417.5649916</v>
      </c>
    </row>
    <row r="17" spans="1:10" x14ac:dyDescent="0.35">
      <c r="A17" s="101" t="s">
        <v>374</v>
      </c>
      <c r="B17" s="77">
        <v>7964809.8314562738</v>
      </c>
      <c r="C17" s="77">
        <v>5079293.9858904853</v>
      </c>
      <c r="D17" s="77">
        <v>3561918.5550892828</v>
      </c>
      <c r="E17" s="77">
        <v>1274371.534858569</v>
      </c>
      <c r="F17" s="77">
        <v>2502758.199829007</v>
      </c>
      <c r="G17" s="77">
        <v>603411.97314233007</v>
      </c>
      <c r="H17" s="77">
        <v>484459.9470784936</v>
      </c>
      <c r="I17" s="77">
        <v>791067.5406849311</v>
      </c>
      <c r="J17" s="78">
        <v>22262091.56802937</v>
      </c>
    </row>
    <row r="18" spans="1:10" ht="16" thickBot="1" x14ac:dyDescent="0.4">
      <c r="A18" s="103" t="s">
        <v>356</v>
      </c>
      <c r="B18" s="77">
        <v>109927146.93233287</v>
      </c>
      <c r="C18" s="77">
        <v>83321964.45506981</v>
      </c>
      <c r="D18" s="77">
        <v>92164386.921095937</v>
      </c>
      <c r="E18" s="77">
        <v>35463838.504996531</v>
      </c>
      <c r="F18" s="77">
        <v>27958796.43068447</v>
      </c>
      <c r="G18" s="77">
        <v>8190089.6276796712</v>
      </c>
      <c r="H18" s="77">
        <v>4935464.3198430091</v>
      </c>
      <c r="I18" s="77">
        <v>7527107.9849315118</v>
      </c>
      <c r="J18" s="78">
        <v>369509550.23663384</v>
      </c>
    </row>
    <row r="19" spans="1:10" x14ac:dyDescent="0.35">
      <c r="A19" s="89" t="s">
        <v>257</v>
      </c>
      <c r="B19" s="90">
        <v>6426271349.4845915</v>
      </c>
      <c r="C19" s="90">
        <v>5535142711.4132051</v>
      </c>
      <c r="D19" s="90">
        <v>4584805729.137579</v>
      </c>
      <c r="E19" s="90">
        <v>1802622351.8275871</v>
      </c>
      <c r="F19" s="90">
        <v>1610109095.598623</v>
      </c>
      <c r="G19" s="90">
        <v>442071618.75307858</v>
      </c>
      <c r="H19" s="90">
        <v>307493783.91380632</v>
      </c>
      <c r="I19" s="90">
        <v>224527254.70046896</v>
      </c>
      <c r="J19" s="91">
        <v>20935018698.659061</v>
      </c>
    </row>
    <row r="20" spans="1:10" s="233" customFormat="1" x14ac:dyDescent="0.35">
      <c r="A20" s="233" t="s">
        <v>251</v>
      </c>
    </row>
  </sheetData>
  <mergeCells count="2">
    <mergeCell ref="A1:J1"/>
    <mergeCell ref="A20:XFD20"/>
  </mergeCells>
  <hyperlinks>
    <hyperlink ref="A20" location="TableOfContents!A1" display="Back to Table of Contents" xr:uid="{1D98EF04-4638-4E7A-BEC1-6713947E8A04}"/>
  </hyperlinks>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J20"/>
  <sheetViews>
    <sheetView workbookViewId="0">
      <selection sqref="A1:J1"/>
    </sheetView>
  </sheetViews>
  <sheetFormatPr defaultColWidth="0" defaultRowHeight="15.5" zeroHeight="1" x14ac:dyDescent="0.35"/>
  <cols>
    <col min="1" max="1" width="29.1796875" style="18" bestFit="1" customWidth="1"/>
    <col min="2" max="9" width="10" style="18" customWidth="1"/>
    <col min="10" max="10" width="10.26953125" style="18" bestFit="1" customWidth="1"/>
    <col min="11" max="16384" width="9.1796875" style="18" hidden="1"/>
  </cols>
  <sheetData>
    <row r="1" spans="1:10" ht="30" customHeight="1" x14ac:dyDescent="0.35">
      <c r="A1" s="231" t="str">
        <f>n_t080h</f>
        <v>Table N.80 Average payments (participants not in SIL) by primary disability group for the year ending 31 December 2022 ($)</v>
      </c>
      <c r="B1" s="231"/>
      <c r="C1" s="231"/>
      <c r="D1" s="231"/>
      <c r="E1" s="231"/>
      <c r="F1" s="231"/>
      <c r="G1" s="231"/>
      <c r="H1" s="231"/>
      <c r="I1" s="231"/>
      <c r="J1" s="231"/>
    </row>
    <row r="2" spans="1:10" ht="16" thickBot="1" x14ac:dyDescent="0.4">
      <c r="A2" s="23" t="s">
        <v>51</v>
      </c>
      <c r="B2" s="35" t="s">
        <v>42</v>
      </c>
      <c r="C2" s="35" t="s">
        <v>43</v>
      </c>
      <c r="D2" s="35" t="s">
        <v>44</v>
      </c>
      <c r="E2" s="35" t="s">
        <v>45</v>
      </c>
      <c r="F2" s="35" t="s">
        <v>46</v>
      </c>
      <c r="G2" s="35" t="s">
        <v>47</v>
      </c>
      <c r="H2" s="35" t="s">
        <v>48</v>
      </c>
      <c r="I2" s="35" t="s">
        <v>49</v>
      </c>
      <c r="J2" s="75" t="s">
        <v>50</v>
      </c>
    </row>
    <row r="3" spans="1:10" x14ac:dyDescent="0.35">
      <c r="A3" s="100" t="s">
        <v>368</v>
      </c>
      <c r="B3" s="93">
        <v>93800</v>
      </c>
      <c r="C3" s="93">
        <v>88100</v>
      </c>
      <c r="D3" s="93">
        <v>93800</v>
      </c>
      <c r="E3" s="93">
        <v>91800</v>
      </c>
      <c r="F3" s="93">
        <v>73600</v>
      </c>
      <c r="G3" s="93">
        <v>70900</v>
      </c>
      <c r="H3" s="93">
        <v>84500</v>
      </c>
      <c r="I3" s="93">
        <v>84100</v>
      </c>
      <c r="J3" s="94">
        <v>89300</v>
      </c>
    </row>
    <row r="4" spans="1:10" x14ac:dyDescent="0.35">
      <c r="A4" s="101" t="s">
        <v>360</v>
      </c>
      <c r="B4" s="93">
        <v>27300</v>
      </c>
      <c r="C4" s="93">
        <v>27300</v>
      </c>
      <c r="D4" s="93">
        <v>24300</v>
      </c>
      <c r="E4" s="93">
        <v>23700</v>
      </c>
      <c r="F4" s="93">
        <v>21900</v>
      </c>
      <c r="G4" s="93">
        <v>27000</v>
      </c>
      <c r="H4" s="93">
        <v>23500</v>
      </c>
      <c r="I4" s="93">
        <v>35000</v>
      </c>
      <c r="J4" s="94">
        <v>25800</v>
      </c>
    </row>
    <row r="5" spans="1:10" x14ac:dyDescent="0.35">
      <c r="A5" s="101" t="s">
        <v>367</v>
      </c>
      <c r="B5" s="93">
        <v>83900</v>
      </c>
      <c r="C5" s="93">
        <v>96600</v>
      </c>
      <c r="D5" s="93">
        <v>93600</v>
      </c>
      <c r="E5" s="93">
        <v>79100</v>
      </c>
      <c r="F5" s="93">
        <v>82800</v>
      </c>
      <c r="G5" s="93">
        <v>87100</v>
      </c>
      <c r="H5" s="93">
        <v>64600</v>
      </c>
      <c r="I5" s="93">
        <v>106400</v>
      </c>
      <c r="J5" s="94">
        <v>88400</v>
      </c>
    </row>
    <row r="6" spans="1:10" x14ac:dyDescent="0.35">
      <c r="A6" s="101" t="s">
        <v>363</v>
      </c>
      <c r="B6" s="93">
        <v>11700</v>
      </c>
      <c r="C6" s="93">
        <v>11100</v>
      </c>
      <c r="D6" s="93">
        <v>10200</v>
      </c>
      <c r="E6" s="93">
        <v>14200</v>
      </c>
      <c r="F6" s="93">
        <v>11500</v>
      </c>
      <c r="G6" s="93">
        <v>9800</v>
      </c>
      <c r="H6" s="93">
        <v>10100</v>
      </c>
      <c r="I6" s="93">
        <v>15300</v>
      </c>
      <c r="J6" s="94">
        <v>11200</v>
      </c>
    </row>
    <row r="7" spans="1:10" x14ac:dyDescent="0.35">
      <c r="A7" s="101" t="s">
        <v>369</v>
      </c>
      <c r="B7" s="93">
        <v>15600</v>
      </c>
      <c r="C7" s="93">
        <v>15600</v>
      </c>
      <c r="D7" s="93">
        <v>16000</v>
      </c>
      <c r="E7" s="93">
        <v>17700</v>
      </c>
      <c r="F7" s="93">
        <v>13900</v>
      </c>
      <c r="G7" s="93">
        <v>16300</v>
      </c>
      <c r="H7" s="93">
        <v>14100</v>
      </c>
      <c r="I7" s="93">
        <v>21100</v>
      </c>
      <c r="J7" s="94">
        <v>15700</v>
      </c>
    </row>
    <row r="8" spans="1:10" x14ac:dyDescent="0.35">
      <c r="A8" s="101" t="s">
        <v>364</v>
      </c>
      <c r="B8" s="93">
        <v>8500</v>
      </c>
      <c r="C8" s="93">
        <v>8200</v>
      </c>
      <c r="D8" s="93">
        <v>8300</v>
      </c>
      <c r="E8" s="93">
        <v>8500</v>
      </c>
      <c r="F8" s="93">
        <v>8100</v>
      </c>
      <c r="G8" s="93">
        <v>12600</v>
      </c>
      <c r="H8" s="93">
        <v>5500</v>
      </c>
      <c r="I8" s="93">
        <v>18500</v>
      </c>
      <c r="J8" s="94">
        <v>8500</v>
      </c>
    </row>
    <row r="9" spans="1:10" x14ac:dyDescent="0.35">
      <c r="A9" s="101" t="s">
        <v>361</v>
      </c>
      <c r="B9" s="93">
        <v>52200</v>
      </c>
      <c r="C9" s="93">
        <v>56100</v>
      </c>
      <c r="D9" s="93">
        <v>59100</v>
      </c>
      <c r="E9" s="93">
        <v>56600</v>
      </c>
      <c r="F9" s="93">
        <v>51100</v>
      </c>
      <c r="G9" s="93">
        <v>44400</v>
      </c>
      <c r="H9" s="93">
        <v>46600</v>
      </c>
      <c r="I9" s="93">
        <v>52300</v>
      </c>
      <c r="J9" s="94">
        <v>54500</v>
      </c>
    </row>
    <row r="10" spans="1:10" x14ac:dyDescent="0.35">
      <c r="A10" s="101" t="s">
        <v>371</v>
      </c>
      <c r="B10" s="93">
        <v>80800</v>
      </c>
      <c r="C10" s="93">
        <v>72600</v>
      </c>
      <c r="D10" s="93">
        <v>81100</v>
      </c>
      <c r="E10" s="93">
        <v>56400</v>
      </c>
      <c r="F10" s="93">
        <v>77400</v>
      </c>
      <c r="G10" s="93">
        <v>60400</v>
      </c>
      <c r="H10" s="93">
        <v>61500</v>
      </c>
      <c r="I10" s="93">
        <v>121200</v>
      </c>
      <c r="J10" s="94">
        <v>74700</v>
      </c>
    </row>
    <row r="11" spans="1:10" x14ac:dyDescent="0.35">
      <c r="A11" s="101" t="s">
        <v>362</v>
      </c>
      <c r="B11" s="93">
        <v>52200</v>
      </c>
      <c r="C11" s="93">
        <v>44000</v>
      </c>
      <c r="D11" s="93">
        <v>61100</v>
      </c>
      <c r="E11" s="93">
        <v>42600</v>
      </c>
      <c r="F11" s="93">
        <v>54100</v>
      </c>
      <c r="G11" s="93">
        <v>47500</v>
      </c>
      <c r="H11" s="93">
        <v>43100</v>
      </c>
      <c r="I11" s="93">
        <v>51200</v>
      </c>
      <c r="J11" s="94">
        <v>50200</v>
      </c>
    </row>
    <row r="12" spans="1:10" x14ac:dyDescent="0.35">
      <c r="A12" s="101" t="s">
        <v>373</v>
      </c>
      <c r="B12" s="93">
        <v>126700</v>
      </c>
      <c r="C12" s="93">
        <v>119900</v>
      </c>
      <c r="D12" s="93">
        <v>128800</v>
      </c>
      <c r="E12" s="93">
        <v>139000</v>
      </c>
      <c r="F12" s="93">
        <v>97600</v>
      </c>
      <c r="G12" s="93">
        <v>108900</v>
      </c>
      <c r="H12" s="93">
        <v>132200</v>
      </c>
      <c r="I12" s="93">
        <v>139900</v>
      </c>
      <c r="J12" s="94">
        <v>125100</v>
      </c>
    </row>
    <row r="13" spans="1:10" x14ac:dyDescent="0.35">
      <c r="A13" s="101" t="s">
        <v>372</v>
      </c>
      <c r="B13" s="93">
        <v>90200</v>
      </c>
      <c r="C13" s="93">
        <v>90200</v>
      </c>
      <c r="D13" s="93">
        <v>96900</v>
      </c>
      <c r="E13" s="93">
        <v>81200</v>
      </c>
      <c r="F13" s="93">
        <v>89700</v>
      </c>
      <c r="G13" s="93">
        <v>72100</v>
      </c>
      <c r="H13" s="93">
        <v>89800</v>
      </c>
      <c r="I13" s="93">
        <v>101700</v>
      </c>
      <c r="J13" s="94">
        <v>90800</v>
      </c>
    </row>
    <row r="14" spans="1:10" x14ac:dyDescent="0.35">
      <c r="A14" s="101" t="s">
        <v>370</v>
      </c>
      <c r="B14" s="93">
        <v>31600</v>
      </c>
      <c r="C14" s="93">
        <v>30900</v>
      </c>
      <c r="D14" s="93">
        <v>36500</v>
      </c>
      <c r="E14" s="93">
        <v>31400</v>
      </c>
      <c r="F14" s="93">
        <v>33300</v>
      </c>
      <c r="G14" s="93">
        <v>32700</v>
      </c>
      <c r="H14" s="93">
        <v>25000</v>
      </c>
      <c r="I14" s="93">
        <v>59300</v>
      </c>
      <c r="J14" s="94">
        <v>32500</v>
      </c>
    </row>
    <row r="15" spans="1:10" x14ac:dyDescent="0.35">
      <c r="A15" s="101" t="s">
        <v>365</v>
      </c>
      <c r="B15" s="93">
        <v>92000</v>
      </c>
      <c r="C15" s="93">
        <v>87900</v>
      </c>
      <c r="D15" s="93">
        <v>104700</v>
      </c>
      <c r="E15" s="93">
        <v>82400</v>
      </c>
      <c r="F15" s="93">
        <v>87000</v>
      </c>
      <c r="G15" s="93">
        <v>90100</v>
      </c>
      <c r="H15" s="93">
        <v>64800</v>
      </c>
      <c r="I15" s="93">
        <v>108300</v>
      </c>
      <c r="J15" s="94">
        <v>91900</v>
      </c>
    </row>
    <row r="16" spans="1:10" x14ac:dyDescent="0.35">
      <c r="A16" s="101" t="s">
        <v>366</v>
      </c>
      <c r="B16" s="93">
        <v>55300</v>
      </c>
      <c r="C16" s="93">
        <v>50900</v>
      </c>
      <c r="D16" s="93">
        <v>59000</v>
      </c>
      <c r="E16" s="93">
        <v>48300</v>
      </c>
      <c r="F16" s="93">
        <v>46300</v>
      </c>
      <c r="G16" s="93">
        <v>50400</v>
      </c>
      <c r="H16" s="93">
        <v>39700</v>
      </c>
      <c r="I16" s="93">
        <v>63700</v>
      </c>
      <c r="J16" s="94">
        <v>53300</v>
      </c>
    </row>
    <row r="17" spans="1:10" x14ac:dyDescent="0.35">
      <c r="A17" s="101" t="s">
        <v>374</v>
      </c>
      <c r="B17" s="93">
        <v>8900</v>
      </c>
      <c r="C17" s="93">
        <v>9500</v>
      </c>
      <c r="D17" s="93">
        <v>13900</v>
      </c>
      <c r="E17" s="93">
        <v>10800</v>
      </c>
      <c r="F17" s="93">
        <v>5900</v>
      </c>
      <c r="G17" s="93">
        <v>14700</v>
      </c>
      <c r="H17" s="93">
        <v>6400</v>
      </c>
      <c r="I17" s="93">
        <v>26400</v>
      </c>
      <c r="J17" s="94">
        <v>9400</v>
      </c>
    </row>
    <row r="18" spans="1:10" ht="16" thickBot="1" x14ac:dyDescent="0.4">
      <c r="A18" s="103" t="s">
        <v>356</v>
      </c>
      <c r="B18" s="93">
        <v>58300</v>
      </c>
      <c r="C18" s="93">
        <v>62700</v>
      </c>
      <c r="D18" s="93">
        <v>67600</v>
      </c>
      <c r="E18" s="93">
        <v>53000</v>
      </c>
      <c r="F18" s="93">
        <v>63500</v>
      </c>
      <c r="G18" s="93">
        <v>46000</v>
      </c>
      <c r="H18" s="93">
        <v>47900</v>
      </c>
      <c r="I18" s="93">
        <v>64900</v>
      </c>
      <c r="J18" s="94">
        <v>60700</v>
      </c>
    </row>
    <row r="19" spans="1:10" x14ac:dyDescent="0.35">
      <c r="A19" s="89" t="s">
        <v>257</v>
      </c>
      <c r="B19" s="98">
        <v>41900</v>
      </c>
      <c r="C19" s="98">
        <v>40200</v>
      </c>
      <c r="D19" s="98">
        <v>43100</v>
      </c>
      <c r="E19" s="98">
        <v>40900</v>
      </c>
      <c r="F19" s="98">
        <v>36400</v>
      </c>
      <c r="G19" s="98">
        <v>39500</v>
      </c>
      <c r="H19" s="98">
        <v>34700</v>
      </c>
      <c r="I19" s="98">
        <v>49700</v>
      </c>
      <c r="J19" s="99">
        <v>41000</v>
      </c>
    </row>
    <row r="20" spans="1:10" s="233" customFormat="1" x14ac:dyDescent="0.35">
      <c r="A20" s="233" t="s">
        <v>251</v>
      </c>
    </row>
  </sheetData>
  <mergeCells count="2">
    <mergeCell ref="A1:J1"/>
    <mergeCell ref="A20:XFD20"/>
  </mergeCells>
  <hyperlinks>
    <hyperlink ref="A20" location="TableOfContents!A1" display="Back to Table of Contents" xr:uid="{B9C7B3B9-2058-43C7-8667-922FE159BA3F}"/>
  </hyperlinks>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J19"/>
  <sheetViews>
    <sheetView workbookViewId="0">
      <selection sqref="A1:J1"/>
    </sheetView>
  </sheetViews>
  <sheetFormatPr defaultColWidth="0" defaultRowHeight="15.5" zeroHeight="1" x14ac:dyDescent="0.35"/>
  <cols>
    <col min="1" max="1" width="30" style="18" bestFit="1" customWidth="1"/>
    <col min="2" max="9" width="10" style="18" customWidth="1"/>
    <col min="10" max="10" width="10.26953125" style="18" bestFit="1" customWidth="1"/>
    <col min="11" max="16384" width="9.1796875" style="18" hidden="1"/>
  </cols>
  <sheetData>
    <row r="1" spans="1:10" ht="30" customHeight="1" x14ac:dyDescent="0.35">
      <c r="A1" s="231" t="str">
        <f>n_t081h</f>
        <v>Table N.81 Average payments (participants not in SIL) by reported level of function for the year ending 31 December 2022 ($)</v>
      </c>
      <c r="B1" s="231"/>
      <c r="C1" s="231"/>
      <c r="D1" s="231"/>
      <c r="E1" s="231"/>
      <c r="F1" s="231"/>
      <c r="G1" s="231"/>
      <c r="H1" s="231"/>
      <c r="I1" s="231"/>
      <c r="J1" s="231"/>
    </row>
    <row r="2" spans="1:10" ht="16" thickBot="1" x14ac:dyDescent="0.4">
      <c r="A2" s="23" t="s">
        <v>56</v>
      </c>
      <c r="B2" s="35" t="s">
        <v>42</v>
      </c>
      <c r="C2" s="35" t="s">
        <v>43</v>
      </c>
      <c r="D2" s="35" t="s">
        <v>44</v>
      </c>
      <c r="E2" s="35" t="s">
        <v>45</v>
      </c>
      <c r="F2" s="35" t="s">
        <v>46</v>
      </c>
      <c r="G2" s="35" t="s">
        <v>47</v>
      </c>
      <c r="H2" s="35" t="s">
        <v>48</v>
      </c>
      <c r="I2" s="35" t="s">
        <v>49</v>
      </c>
      <c r="J2" s="75" t="s">
        <v>50</v>
      </c>
    </row>
    <row r="3" spans="1:10" x14ac:dyDescent="0.35">
      <c r="A3" s="92">
        <v>1</v>
      </c>
      <c r="B3" s="93">
        <v>11500</v>
      </c>
      <c r="C3" s="93">
        <v>9900</v>
      </c>
      <c r="D3" s="93">
        <v>10100</v>
      </c>
      <c r="E3" s="93">
        <v>13500</v>
      </c>
      <c r="F3" s="93">
        <v>10600</v>
      </c>
      <c r="G3" s="93">
        <v>10800</v>
      </c>
      <c r="H3" s="93">
        <v>9600</v>
      </c>
      <c r="I3" s="93">
        <v>19500</v>
      </c>
      <c r="J3" s="94">
        <v>10800</v>
      </c>
    </row>
    <row r="4" spans="1:10" x14ac:dyDescent="0.35">
      <c r="A4" s="95">
        <v>2</v>
      </c>
      <c r="B4" s="93">
        <v>14000</v>
      </c>
      <c r="C4" s="93">
        <v>15400</v>
      </c>
      <c r="D4" s="93">
        <v>18400</v>
      </c>
      <c r="E4" s="93">
        <v>14500</v>
      </c>
      <c r="F4" s="93">
        <v>17500</v>
      </c>
      <c r="G4" s="93">
        <v>17700</v>
      </c>
      <c r="H4" s="93">
        <v>15900</v>
      </c>
      <c r="I4" s="93" t="s">
        <v>32</v>
      </c>
      <c r="J4" s="94">
        <v>15400</v>
      </c>
    </row>
    <row r="5" spans="1:10" x14ac:dyDescent="0.35">
      <c r="A5" s="95">
        <v>3</v>
      </c>
      <c r="B5" s="93">
        <v>16500</v>
      </c>
      <c r="C5" s="93">
        <v>15500</v>
      </c>
      <c r="D5" s="93">
        <v>15800</v>
      </c>
      <c r="E5" s="93">
        <v>17100</v>
      </c>
      <c r="F5" s="93">
        <v>14800</v>
      </c>
      <c r="G5" s="93">
        <v>17200</v>
      </c>
      <c r="H5" s="93">
        <v>12300</v>
      </c>
      <c r="I5" s="93">
        <v>28100</v>
      </c>
      <c r="J5" s="94">
        <v>16100</v>
      </c>
    </row>
    <row r="6" spans="1:10" x14ac:dyDescent="0.35">
      <c r="A6" s="95">
        <v>4</v>
      </c>
      <c r="B6" s="93">
        <v>12300</v>
      </c>
      <c r="C6" s="93">
        <v>12200</v>
      </c>
      <c r="D6" s="93">
        <v>13900</v>
      </c>
      <c r="E6" s="93">
        <v>14000</v>
      </c>
      <c r="F6" s="93">
        <v>11700</v>
      </c>
      <c r="G6" s="93">
        <v>13700</v>
      </c>
      <c r="H6" s="93">
        <v>11300</v>
      </c>
      <c r="I6" s="93">
        <v>28600</v>
      </c>
      <c r="J6" s="94">
        <v>12800</v>
      </c>
    </row>
    <row r="7" spans="1:10" x14ac:dyDescent="0.35">
      <c r="A7" s="95">
        <v>5</v>
      </c>
      <c r="B7" s="93">
        <v>22000</v>
      </c>
      <c r="C7" s="93">
        <v>21700</v>
      </c>
      <c r="D7" s="93">
        <v>23600</v>
      </c>
      <c r="E7" s="93">
        <v>21700</v>
      </c>
      <c r="F7" s="93">
        <v>18200</v>
      </c>
      <c r="G7" s="93">
        <v>22500</v>
      </c>
      <c r="H7" s="93">
        <v>15600</v>
      </c>
      <c r="I7" s="93">
        <v>34700</v>
      </c>
      <c r="J7" s="94">
        <v>21900</v>
      </c>
    </row>
    <row r="8" spans="1:10" x14ac:dyDescent="0.35">
      <c r="A8" s="95">
        <v>6</v>
      </c>
      <c r="B8" s="93">
        <v>20700</v>
      </c>
      <c r="C8" s="93">
        <v>18200</v>
      </c>
      <c r="D8" s="93">
        <v>18800</v>
      </c>
      <c r="E8" s="93">
        <v>16900</v>
      </c>
      <c r="F8" s="93">
        <v>15600</v>
      </c>
      <c r="G8" s="93">
        <v>20700</v>
      </c>
      <c r="H8" s="93">
        <v>16200</v>
      </c>
      <c r="I8" s="93">
        <v>28500</v>
      </c>
      <c r="J8" s="94">
        <v>18800</v>
      </c>
    </row>
    <row r="9" spans="1:10" x14ac:dyDescent="0.35">
      <c r="A9" s="95">
        <v>7</v>
      </c>
      <c r="B9" s="93">
        <v>32700</v>
      </c>
      <c r="C9" s="93">
        <v>30600</v>
      </c>
      <c r="D9" s="93">
        <v>28100</v>
      </c>
      <c r="E9" s="93">
        <v>21300</v>
      </c>
      <c r="F9" s="93">
        <v>22100</v>
      </c>
      <c r="G9" s="93">
        <v>33000</v>
      </c>
      <c r="H9" s="93">
        <v>31200</v>
      </c>
      <c r="I9" s="93">
        <v>36300</v>
      </c>
      <c r="J9" s="94">
        <v>29600</v>
      </c>
    </row>
    <row r="10" spans="1:10" x14ac:dyDescent="0.35">
      <c r="A10" s="95">
        <v>8</v>
      </c>
      <c r="B10" s="93">
        <v>34700</v>
      </c>
      <c r="C10" s="93">
        <v>32200</v>
      </c>
      <c r="D10" s="93">
        <v>42500</v>
      </c>
      <c r="E10" s="93">
        <v>31900</v>
      </c>
      <c r="F10" s="93">
        <v>37200</v>
      </c>
      <c r="G10" s="93">
        <v>32400</v>
      </c>
      <c r="H10" s="93">
        <v>30300</v>
      </c>
      <c r="I10" s="93">
        <v>51800</v>
      </c>
      <c r="J10" s="94">
        <v>35900</v>
      </c>
    </row>
    <row r="11" spans="1:10" x14ac:dyDescent="0.35">
      <c r="A11" s="95">
        <v>9</v>
      </c>
      <c r="B11" s="93">
        <v>53200</v>
      </c>
      <c r="C11" s="93">
        <v>49000</v>
      </c>
      <c r="D11" s="93">
        <v>67000</v>
      </c>
      <c r="E11" s="93">
        <v>50900</v>
      </c>
      <c r="F11" s="93">
        <v>44400</v>
      </c>
      <c r="G11" s="93">
        <v>38700</v>
      </c>
      <c r="H11" s="93">
        <v>46600</v>
      </c>
      <c r="I11" s="93">
        <v>110800</v>
      </c>
      <c r="J11" s="94">
        <v>54300</v>
      </c>
    </row>
    <row r="12" spans="1:10" x14ac:dyDescent="0.35">
      <c r="A12" s="95">
        <v>10</v>
      </c>
      <c r="B12" s="93">
        <v>60200</v>
      </c>
      <c r="C12" s="93">
        <v>52900</v>
      </c>
      <c r="D12" s="93">
        <v>73700</v>
      </c>
      <c r="E12" s="93">
        <v>53200</v>
      </c>
      <c r="F12" s="93">
        <v>64200</v>
      </c>
      <c r="G12" s="93">
        <v>51200</v>
      </c>
      <c r="H12" s="93">
        <v>54700</v>
      </c>
      <c r="I12" s="93">
        <v>86800</v>
      </c>
      <c r="J12" s="94">
        <v>60700</v>
      </c>
    </row>
    <row r="13" spans="1:10" x14ac:dyDescent="0.35">
      <c r="A13" s="95">
        <v>11</v>
      </c>
      <c r="B13" s="93">
        <v>62900</v>
      </c>
      <c r="C13" s="93">
        <v>54300</v>
      </c>
      <c r="D13" s="93">
        <v>53300</v>
      </c>
      <c r="E13" s="93">
        <v>38800</v>
      </c>
      <c r="F13" s="93">
        <v>40000</v>
      </c>
      <c r="G13" s="93">
        <v>63200</v>
      </c>
      <c r="H13" s="93">
        <v>55600</v>
      </c>
      <c r="I13" s="93">
        <v>69700</v>
      </c>
      <c r="J13" s="94">
        <v>53700</v>
      </c>
    </row>
    <row r="14" spans="1:10" x14ac:dyDescent="0.35">
      <c r="A14" s="95">
        <v>12</v>
      </c>
      <c r="B14" s="93">
        <v>106800</v>
      </c>
      <c r="C14" s="93">
        <v>99000</v>
      </c>
      <c r="D14" s="93">
        <v>129300</v>
      </c>
      <c r="E14" s="93">
        <v>102300</v>
      </c>
      <c r="F14" s="93">
        <v>115400</v>
      </c>
      <c r="G14" s="93">
        <v>92600</v>
      </c>
      <c r="H14" s="93">
        <v>102000</v>
      </c>
      <c r="I14" s="93">
        <v>137500</v>
      </c>
      <c r="J14" s="94">
        <v>107900</v>
      </c>
    </row>
    <row r="15" spans="1:10" x14ac:dyDescent="0.35">
      <c r="A15" s="95">
        <v>13</v>
      </c>
      <c r="B15" s="93">
        <v>71200</v>
      </c>
      <c r="C15" s="93">
        <v>74600</v>
      </c>
      <c r="D15" s="93">
        <v>71100</v>
      </c>
      <c r="E15" s="93">
        <v>47900</v>
      </c>
      <c r="F15" s="93">
        <v>49500</v>
      </c>
      <c r="G15" s="93">
        <v>62400</v>
      </c>
      <c r="H15" s="93">
        <v>74300</v>
      </c>
      <c r="I15" s="93">
        <v>65600</v>
      </c>
      <c r="J15" s="94">
        <v>66800</v>
      </c>
    </row>
    <row r="16" spans="1:10" x14ac:dyDescent="0.35">
      <c r="A16" s="95">
        <v>14</v>
      </c>
      <c r="B16" s="93">
        <v>184500</v>
      </c>
      <c r="C16" s="93">
        <v>187000</v>
      </c>
      <c r="D16" s="93">
        <v>199000</v>
      </c>
      <c r="E16" s="93">
        <v>174700</v>
      </c>
      <c r="F16" s="93">
        <v>178000</v>
      </c>
      <c r="G16" s="93">
        <v>173400</v>
      </c>
      <c r="H16" s="93">
        <v>162700</v>
      </c>
      <c r="I16" s="93">
        <v>193000</v>
      </c>
      <c r="J16" s="94">
        <v>186700</v>
      </c>
    </row>
    <row r="17" spans="1:10" ht="16" thickBot="1" x14ac:dyDescent="0.4">
      <c r="A17" s="96">
        <v>15</v>
      </c>
      <c r="B17" s="93">
        <v>337900</v>
      </c>
      <c r="C17" s="93">
        <v>306400</v>
      </c>
      <c r="D17" s="93">
        <v>478200</v>
      </c>
      <c r="E17" s="93" t="s">
        <v>32</v>
      </c>
      <c r="F17" s="93" t="s">
        <v>32</v>
      </c>
      <c r="G17" s="93" t="s">
        <v>32</v>
      </c>
      <c r="H17" s="93" t="s">
        <v>32</v>
      </c>
      <c r="I17" s="93" t="s">
        <v>32</v>
      </c>
      <c r="J17" s="94">
        <v>379200</v>
      </c>
    </row>
    <row r="18" spans="1:10" x14ac:dyDescent="0.35">
      <c r="A18" s="97" t="s">
        <v>257</v>
      </c>
      <c r="B18" s="98">
        <v>41900</v>
      </c>
      <c r="C18" s="98">
        <v>40200</v>
      </c>
      <c r="D18" s="98">
        <v>43100</v>
      </c>
      <c r="E18" s="98">
        <v>40900</v>
      </c>
      <c r="F18" s="98">
        <v>36400</v>
      </c>
      <c r="G18" s="98">
        <v>39500</v>
      </c>
      <c r="H18" s="98">
        <v>34700</v>
      </c>
      <c r="I18" s="98">
        <v>49700</v>
      </c>
      <c r="J18" s="99">
        <v>41000</v>
      </c>
    </row>
    <row r="19" spans="1:10" s="233" customFormat="1" x14ac:dyDescent="0.35">
      <c r="A19" s="233" t="s">
        <v>251</v>
      </c>
    </row>
  </sheetData>
  <mergeCells count="2">
    <mergeCell ref="A1:J1"/>
    <mergeCell ref="A19:XFD19"/>
  </mergeCells>
  <hyperlinks>
    <hyperlink ref="A19" location="TableOfContents!A1" display="Back to Table of Contents" xr:uid="{C7DD1504-5A05-4523-BB42-7BBF2CDD58CC}"/>
  </hyperlinks>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J19"/>
  <sheetViews>
    <sheetView workbookViewId="0">
      <selection sqref="A1:J1"/>
    </sheetView>
  </sheetViews>
  <sheetFormatPr defaultColWidth="0" defaultRowHeight="15.5" zeroHeight="1" x14ac:dyDescent="0.35"/>
  <cols>
    <col min="1" max="1" width="43" style="18" bestFit="1" customWidth="1"/>
    <col min="2" max="9" width="10" style="18" customWidth="1"/>
    <col min="10" max="10" width="10.26953125" style="18" bestFit="1" customWidth="1"/>
    <col min="11" max="16384" width="9.1796875" style="18" hidden="1"/>
  </cols>
  <sheetData>
    <row r="1" spans="1:10" ht="15" customHeight="1" x14ac:dyDescent="0.35">
      <c r="A1" s="231" t="str">
        <f>n_t082h</f>
        <v>Table N.82 Total payments ($m) (participants not in SIL) by support category for the year ending 31 December 2022 ($m)</v>
      </c>
      <c r="B1" s="231"/>
      <c r="C1" s="231"/>
      <c r="D1" s="231"/>
      <c r="E1" s="231"/>
      <c r="F1" s="231"/>
      <c r="G1" s="231"/>
      <c r="H1" s="231"/>
      <c r="I1" s="231"/>
      <c r="J1" s="231"/>
    </row>
    <row r="2" spans="1:10" ht="16" thickBot="1" x14ac:dyDescent="0.4">
      <c r="A2" s="23" t="s">
        <v>57</v>
      </c>
      <c r="B2" s="35" t="s">
        <v>42</v>
      </c>
      <c r="C2" s="35" t="s">
        <v>43</v>
      </c>
      <c r="D2" s="35" t="s">
        <v>44</v>
      </c>
      <c r="E2" s="35" t="s">
        <v>45</v>
      </c>
      <c r="F2" s="35" t="s">
        <v>46</v>
      </c>
      <c r="G2" s="35" t="s">
        <v>47</v>
      </c>
      <c r="H2" s="35" t="s">
        <v>48</v>
      </c>
      <c r="I2" s="35" t="s">
        <v>49</v>
      </c>
      <c r="J2" s="75" t="s">
        <v>50</v>
      </c>
    </row>
    <row r="3" spans="1:10" x14ac:dyDescent="0.35">
      <c r="A3" s="76" t="s">
        <v>10</v>
      </c>
      <c r="B3" s="77">
        <v>2666528386.2016802</v>
      </c>
      <c r="C3" s="77">
        <v>2304437228.374495</v>
      </c>
      <c r="D3" s="77">
        <v>1931891488.7169464</v>
      </c>
      <c r="E3" s="77">
        <v>749790974.35098565</v>
      </c>
      <c r="F3" s="77">
        <v>754940484.37658823</v>
      </c>
      <c r="G3" s="77">
        <v>193741417.62461382</v>
      </c>
      <c r="H3" s="77">
        <v>137210421.9157517</v>
      </c>
      <c r="I3" s="77">
        <v>108401065.315465</v>
      </c>
      <c r="J3" s="78">
        <v>8847823186.8297997</v>
      </c>
    </row>
    <row r="4" spans="1:10" x14ac:dyDescent="0.35">
      <c r="A4" s="79" t="s">
        <v>11</v>
      </c>
      <c r="B4" s="77">
        <v>138402015.95000243</v>
      </c>
      <c r="C4" s="77">
        <v>129469114.57000339</v>
      </c>
      <c r="D4" s="77">
        <v>122593304.17000185</v>
      </c>
      <c r="E4" s="77">
        <v>44533536.759999432</v>
      </c>
      <c r="F4" s="77">
        <v>35626551.710000023</v>
      </c>
      <c r="G4" s="77">
        <v>11020010.660000153</v>
      </c>
      <c r="H4" s="77">
        <v>6228527.0300000254</v>
      </c>
      <c r="I4" s="77">
        <v>3205564.929999989</v>
      </c>
      <c r="J4" s="78">
        <v>491104202.81000733</v>
      </c>
    </row>
    <row r="5" spans="1:10" x14ac:dyDescent="0.35">
      <c r="A5" s="79" t="s">
        <v>12</v>
      </c>
      <c r="B5" s="77">
        <v>1545744873.9299963</v>
      </c>
      <c r="C5" s="77">
        <v>1265494065.1479399</v>
      </c>
      <c r="D5" s="77">
        <v>1147367786.0199952</v>
      </c>
      <c r="E5" s="77">
        <v>398500061.28000486</v>
      </c>
      <c r="F5" s="77">
        <v>290113026.82000285</v>
      </c>
      <c r="G5" s="77">
        <v>111994920.7799999</v>
      </c>
      <c r="H5" s="77">
        <v>58262411.039999709</v>
      </c>
      <c r="I5" s="77">
        <v>38877847.349999972</v>
      </c>
      <c r="J5" s="78">
        <v>4856742469.8379383</v>
      </c>
    </row>
    <row r="6" spans="1:10" x14ac:dyDescent="0.35">
      <c r="A6" s="79" t="s">
        <v>13</v>
      </c>
      <c r="B6" s="77">
        <v>296651483.48123658</v>
      </c>
      <c r="C6" s="77">
        <v>194233175.33968979</v>
      </c>
      <c r="D6" s="77">
        <v>109275677.68061525</v>
      </c>
      <c r="E6" s="77">
        <v>40507949.617965914</v>
      </c>
      <c r="F6" s="77">
        <v>38192730.215949401</v>
      </c>
      <c r="G6" s="77">
        <v>11226362.552582653</v>
      </c>
      <c r="H6" s="77">
        <v>13182891.098052891</v>
      </c>
      <c r="I6" s="77">
        <v>6872600.8949970407</v>
      </c>
      <c r="J6" s="78">
        <v>710148928.89793885</v>
      </c>
    </row>
    <row r="7" spans="1:10" x14ac:dyDescent="0.35">
      <c r="A7" s="76" t="s">
        <v>14</v>
      </c>
      <c r="B7" s="80">
        <v>112964108.37054777</v>
      </c>
      <c r="C7" s="80">
        <v>118409175.66066551</v>
      </c>
      <c r="D7" s="80">
        <v>94136384.280249149</v>
      </c>
      <c r="E7" s="80">
        <v>32773519.399955261</v>
      </c>
      <c r="F7" s="80">
        <v>42252592.399904341</v>
      </c>
      <c r="G7" s="80">
        <v>9976838.4300058596</v>
      </c>
      <c r="H7" s="80">
        <v>5396516.2200004002</v>
      </c>
      <c r="I7" s="80">
        <v>5730351.9300003164</v>
      </c>
      <c r="J7" s="81">
        <v>421728130.98132867</v>
      </c>
    </row>
    <row r="8" spans="1:10" x14ac:dyDescent="0.35">
      <c r="A8" s="79" t="s">
        <v>15</v>
      </c>
      <c r="B8" s="77">
        <v>1088403930.9513769</v>
      </c>
      <c r="C8" s="77">
        <v>993370321.19114161</v>
      </c>
      <c r="D8" s="77">
        <v>793834441.39031577</v>
      </c>
      <c r="E8" s="77">
        <v>342464303.72886926</v>
      </c>
      <c r="F8" s="77">
        <v>312536651.3263061</v>
      </c>
      <c r="G8" s="77">
        <v>56663728.25999894</v>
      </c>
      <c r="H8" s="77">
        <v>56668913.049999967</v>
      </c>
      <c r="I8" s="77">
        <v>31998890.310000446</v>
      </c>
      <c r="J8" s="78">
        <v>3676236484.0780087</v>
      </c>
    </row>
    <row r="9" spans="1:10" x14ac:dyDescent="0.35">
      <c r="A9" s="79" t="s">
        <v>16</v>
      </c>
      <c r="B9" s="77">
        <v>35696216.759999938</v>
      </c>
      <c r="C9" s="77">
        <v>23862963.750000227</v>
      </c>
      <c r="D9" s="77">
        <v>14214705.120000003</v>
      </c>
      <c r="E9" s="77">
        <v>7900974.7900000177</v>
      </c>
      <c r="F9" s="77">
        <v>7914647.8400000231</v>
      </c>
      <c r="G9" s="77">
        <v>2409582.3500000052</v>
      </c>
      <c r="H9" s="77">
        <v>2089190.2100000046</v>
      </c>
      <c r="I9" s="77">
        <v>825897.25</v>
      </c>
      <c r="J9" s="78">
        <v>94905568.42000024</v>
      </c>
    </row>
    <row r="10" spans="1:10" x14ac:dyDescent="0.35">
      <c r="A10" s="79" t="s">
        <v>17</v>
      </c>
      <c r="B10" s="77">
        <v>15718904.740001028</v>
      </c>
      <c r="C10" s="77">
        <v>7317601.9200001927</v>
      </c>
      <c r="D10" s="77">
        <v>6585245.8700001407</v>
      </c>
      <c r="E10" s="77">
        <v>1716740.2299999909</v>
      </c>
      <c r="F10" s="77">
        <v>1599692.4499999911</v>
      </c>
      <c r="G10" s="77">
        <v>938706.86999999767</v>
      </c>
      <c r="H10" s="77">
        <v>1573031.4599999944</v>
      </c>
      <c r="I10" s="77">
        <v>61714.330000000016</v>
      </c>
      <c r="J10" s="78">
        <v>35519795.870001346</v>
      </c>
    </row>
    <row r="11" spans="1:10" x14ac:dyDescent="0.35">
      <c r="A11" s="79" t="s">
        <v>18</v>
      </c>
      <c r="B11" s="77">
        <v>106831.51000000007</v>
      </c>
      <c r="C11" s="77">
        <v>617736.38999999955</v>
      </c>
      <c r="D11" s="77">
        <v>102357.49000000003</v>
      </c>
      <c r="E11" s="77">
        <v>34216.519999999902</v>
      </c>
      <c r="F11" s="77">
        <v>15446.120000000003</v>
      </c>
      <c r="G11" s="77">
        <v>12984.670000000004</v>
      </c>
      <c r="H11" s="77">
        <v>3928.1199999999949</v>
      </c>
      <c r="I11" s="77">
        <v>4689.4000000000033</v>
      </c>
      <c r="J11" s="78">
        <v>898190.21999999951</v>
      </c>
    </row>
    <row r="12" spans="1:10" x14ac:dyDescent="0.35">
      <c r="A12" s="79" t="s">
        <v>19</v>
      </c>
      <c r="B12" s="77">
        <v>4881.8299999999799</v>
      </c>
      <c r="C12" s="77">
        <v>30947.599999999995</v>
      </c>
      <c r="D12" s="77">
        <v>5189.6000000000004</v>
      </c>
      <c r="E12" s="77">
        <v>1416.9400000000119</v>
      </c>
      <c r="F12" s="77">
        <v>61746.149999999994</v>
      </c>
      <c r="G12" s="77">
        <v>11979.43</v>
      </c>
      <c r="H12" s="77">
        <v>-1.8189894035458565E-12</v>
      </c>
      <c r="I12" s="77">
        <v>2.2737367544323206E-13</v>
      </c>
      <c r="J12" s="78">
        <v>116161.55</v>
      </c>
    </row>
    <row r="13" spans="1:10" x14ac:dyDescent="0.35">
      <c r="A13" s="79" t="s">
        <v>20</v>
      </c>
      <c r="B13" s="77">
        <v>80821151.849997848</v>
      </c>
      <c r="C13" s="77">
        <v>67951662.649999425</v>
      </c>
      <c r="D13" s="77">
        <v>32702688.030000601</v>
      </c>
      <c r="E13" s="77">
        <v>28127563.300000235</v>
      </c>
      <c r="F13" s="77">
        <v>19633644.870000437</v>
      </c>
      <c r="G13" s="77">
        <v>5768626.0100000175</v>
      </c>
      <c r="H13" s="77">
        <v>3528417.1299999943</v>
      </c>
      <c r="I13" s="77">
        <v>3211832.5700000022</v>
      </c>
      <c r="J13" s="78">
        <v>241796465.61999854</v>
      </c>
    </row>
    <row r="14" spans="1:10" x14ac:dyDescent="0.35">
      <c r="A14" s="79" t="s">
        <v>21</v>
      </c>
      <c r="B14" s="77">
        <v>41334652.83999981</v>
      </c>
      <c r="C14" s="77">
        <v>31882431.410000041</v>
      </c>
      <c r="D14" s="77">
        <v>19687656.260000125</v>
      </c>
      <c r="E14" s="77">
        <v>20865041.34000013</v>
      </c>
      <c r="F14" s="77">
        <v>4249302.1700000046</v>
      </c>
      <c r="G14" s="77">
        <v>5157204.4700000053</v>
      </c>
      <c r="H14" s="77">
        <v>4533841.1900000051</v>
      </c>
      <c r="I14" s="77">
        <v>4497844.2400000058</v>
      </c>
      <c r="J14" s="78">
        <v>132233109.20000014</v>
      </c>
    </row>
    <row r="15" spans="1:10" x14ac:dyDescent="0.35">
      <c r="A15" s="85" t="s">
        <v>22</v>
      </c>
      <c r="B15" s="86">
        <v>192544208.73003864</v>
      </c>
      <c r="C15" s="86">
        <v>234095031.4300372</v>
      </c>
      <c r="D15" s="86">
        <v>146279706.58002228</v>
      </c>
      <c r="E15" s="86">
        <v>61154046.250000864</v>
      </c>
      <c r="F15" s="86">
        <v>53637715.470001034</v>
      </c>
      <c r="G15" s="86">
        <v>16475924.879999757</v>
      </c>
      <c r="H15" s="86">
        <v>8704652.7499999609</v>
      </c>
      <c r="I15" s="86">
        <v>15360092.919999847</v>
      </c>
      <c r="J15" s="87">
        <v>728408375.99009955</v>
      </c>
    </row>
    <row r="16" spans="1:10" x14ac:dyDescent="0.35">
      <c r="A16" s="79" t="s">
        <v>23</v>
      </c>
      <c r="B16" s="77">
        <v>168445851.42999992</v>
      </c>
      <c r="C16" s="77">
        <v>126827955.35000034</v>
      </c>
      <c r="D16" s="77">
        <v>130374102.52000016</v>
      </c>
      <c r="E16" s="77">
        <v>63791870.769999824</v>
      </c>
      <c r="F16" s="77">
        <v>40052991.790000007</v>
      </c>
      <c r="G16" s="77">
        <v>12447647.82000001</v>
      </c>
      <c r="H16" s="77">
        <v>7786494.8700000048</v>
      </c>
      <c r="I16" s="77">
        <v>4468869.82</v>
      </c>
      <c r="J16" s="78">
        <v>554238712.8900001</v>
      </c>
    </row>
    <row r="17" spans="1:10" ht="16" thickBot="1" x14ac:dyDescent="0.4">
      <c r="A17" s="88" t="s">
        <v>24</v>
      </c>
      <c r="B17" s="77">
        <v>42903850.909999982</v>
      </c>
      <c r="C17" s="77">
        <v>37143300.63000004</v>
      </c>
      <c r="D17" s="77">
        <v>35754995.410000056</v>
      </c>
      <c r="E17" s="77">
        <v>9515412.4299999997</v>
      </c>
      <c r="F17" s="77">
        <v>9281871.8900000118</v>
      </c>
      <c r="G17" s="77">
        <v>4225683.9458924681</v>
      </c>
      <c r="H17" s="77">
        <v>2324547.83</v>
      </c>
      <c r="I17" s="77">
        <v>1009993.4399999998</v>
      </c>
      <c r="J17" s="78">
        <v>142174191.34589258</v>
      </c>
    </row>
    <row r="18" spans="1:10" x14ac:dyDescent="0.35">
      <c r="A18" s="89" t="s">
        <v>257</v>
      </c>
      <c r="B18" s="90">
        <v>6426271349.4848785</v>
      </c>
      <c r="C18" s="90">
        <v>5535142711.4139738</v>
      </c>
      <c r="D18" s="90">
        <v>4584805729.1381464</v>
      </c>
      <c r="E18" s="90">
        <v>1802622351.8277812</v>
      </c>
      <c r="F18" s="90">
        <v>1610109095.5987523</v>
      </c>
      <c r="G18" s="90">
        <v>442071618.7530936</v>
      </c>
      <c r="H18" s="90">
        <v>307493783.91380459</v>
      </c>
      <c r="I18" s="90">
        <v>224527254.70046261</v>
      </c>
      <c r="J18" s="91">
        <v>20935018698.661018</v>
      </c>
    </row>
    <row r="19" spans="1:10" s="233" customFormat="1" x14ac:dyDescent="0.35">
      <c r="A19" s="233" t="s">
        <v>251</v>
      </c>
    </row>
  </sheetData>
  <mergeCells count="2">
    <mergeCell ref="A1:J1"/>
    <mergeCell ref="A19:XFD19"/>
  </mergeCells>
  <hyperlinks>
    <hyperlink ref="A19" location="TableOfContents!A1" display="Back to Table of Contents" xr:uid="{A7B1651A-1F10-4A10-8D29-3E696E99FAB8}"/>
  </hyperlinks>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J18"/>
  <sheetViews>
    <sheetView workbookViewId="0">
      <selection sqref="A1:K1"/>
    </sheetView>
  </sheetViews>
  <sheetFormatPr defaultColWidth="0" defaultRowHeight="15.5" zeroHeight="1" x14ac:dyDescent="0.35"/>
  <cols>
    <col min="1" max="1" width="40.81640625" style="18" bestFit="1" customWidth="1"/>
    <col min="2" max="10" width="10" style="18" customWidth="1"/>
    <col min="11" max="16384" width="9.1796875" style="18" hidden="1"/>
  </cols>
  <sheetData>
    <row r="1" spans="1:10" ht="30" customHeight="1" x14ac:dyDescent="0.35">
      <c r="A1" s="231" t="str">
        <f>n_t083h</f>
        <v>Table N.83 Distribution of the percentage change in plan budgets for plans reviewed in this financial year (1 July 2022 to 31 December 2022) - all participants</v>
      </c>
      <c r="B1" s="231"/>
      <c r="C1" s="231"/>
      <c r="D1" s="231"/>
      <c r="E1" s="231"/>
      <c r="F1" s="231"/>
      <c r="G1" s="231"/>
      <c r="H1" s="231"/>
      <c r="I1" s="231"/>
      <c r="J1" s="231"/>
    </row>
    <row r="2" spans="1:10" ht="16" thickBot="1" x14ac:dyDescent="0.4">
      <c r="A2" s="23" t="s">
        <v>31</v>
      </c>
      <c r="B2" s="35" t="s">
        <v>42</v>
      </c>
      <c r="C2" s="35" t="s">
        <v>43</v>
      </c>
      <c r="D2" s="35" t="s">
        <v>44</v>
      </c>
      <c r="E2" s="35" t="s">
        <v>45</v>
      </c>
      <c r="F2" s="35" t="s">
        <v>46</v>
      </c>
      <c r="G2" s="35" t="s">
        <v>47</v>
      </c>
      <c r="H2" s="35" t="s">
        <v>48</v>
      </c>
      <c r="I2" s="35" t="s">
        <v>49</v>
      </c>
      <c r="J2" s="36" t="s">
        <v>50</v>
      </c>
    </row>
    <row r="3" spans="1:10" x14ac:dyDescent="0.35">
      <c r="A3" s="67" t="s">
        <v>424</v>
      </c>
      <c r="B3" s="68">
        <v>3.9999036167803186E-3</v>
      </c>
      <c r="C3" s="68">
        <v>2.2907443632245446E-3</v>
      </c>
      <c r="D3" s="68">
        <v>4.7554931675595153E-3</v>
      </c>
      <c r="E3" s="68">
        <v>5.3930476581276745E-3</v>
      </c>
      <c r="F3" s="68">
        <v>4.3449197860962567E-3</v>
      </c>
      <c r="G3" s="68">
        <v>2.7277686852154939E-3</v>
      </c>
      <c r="H3" s="68">
        <v>3.7697052775873888E-3</v>
      </c>
      <c r="I3" s="68">
        <v>8.3260297984224362E-3</v>
      </c>
      <c r="J3" s="69">
        <v>3.9575301937780968E-3</v>
      </c>
    </row>
    <row r="4" spans="1:10" x14ac:dyDescent="0.35">
      <c r="A4" s="70" t="s">
        <v>425</v>
      </c>
      <c r="B4" s="68">
        <v>6.3131008891352015E-3</v>
      </c>
      <c r="C4" s="68">
        <v>5.2506949449191804E-3</v>
      </c>
      <c r="D4" s="68">
        <v>8.1645515226172402E-3</v>
      </c>
      <c r="E4" s="68">
        <v>5.9792484905328569E-3</v>
      </c>
      <c r="F4" s="68">
        <v>7.6871657754010699E-3</v>
      </c>
      <c r="G4" s="68">
        <v>4.6372067648663392E-3</v>
      </c>
      <c r="H4" s="68">
        <v>6.8540095956134339E-3</v>
      </c>
      <c r="I4" s="68">
        <v>1.2269938650306749E-2</v>
      </c>
      <c r="J4" s="69">
        <v>6.6150949679171095E-3</v>
      </c>
    </row>
    <row r="5" spans="1:10" x14ac:dyDescent="0.35">
      <c r="A5" s="70" t="s">
        <v>426</v>
      </c>
      <c r="B5" s="68">
        <v>1.1469603142092961E-2</v>
      </c>
      <c r="C5" s="68">
        <v>1.0913209101204571E-2</v>
      </c>
      <c r="D5" s="68">
        <v>1.5555619216776005E-2</v>
      </c>
      <c r="E5" s="68">
        <v>1.2368837563749341E-2</v>
      </c>
      <c r="F5" s="68">
        <v>1.624331550802139E-2</v>
      </c>
      <c r="G5" s="68">
        <v>1.2274959083469721E-2</v>
      </c>
      <c r="H5" s="68">
        <v>1.9191226867717615E-2</v>
      </c>
      <c r="I5" s="68">
        <v>2.9360210341805432E-2</v>
      </c>
      <c r="J5" s="69">
        <v>1.3223786165294125E-2</v>
      </c>
    </row>
    <row r="6" spans="1:10" x14ac:dyDescent="0.35">
      <c r="A6" s="70" t="s">
        <v>427</v>
      </c>
      <c r="B6" s="68">
        <v>2.1469362184043758E-2</v>
      </c>
      <c r="C6" s="68">
        <v>2.0951302378255945E-2</v>
      </c>
      <c r="D6" s="68">
        <v>2.5439023691523191E-2</v>
      </c>
      <c r="E6" s="68">
        <v>2.6379037458233192E-2</v>
      </c>
      <c r="F6" s="68">
        <v>3.1417112299465241E-2</v>
      </c>
      <c r="G6" s="68">
        <v>1.9367157665030006E-2</v>
      </c>
      <c r="H6" s="68">
        <v>3.1528444139821796E-2</v>
      </c>
      <c r="I6" s="68">
        <v>4.6012269938650305E-2</v>
      </c>
      <c r="J6" s="69">
        <v>2.421265641209544E-2</v>
      </c>
    </row>
    <row r="7" spans="1:10" x14ac:dyDescent="0.35">
      <c r="A7" s="70" t="s">
        <v>428</v>
      </c>
      <c r="B7" s="68">
        <v>3.8119563384014843E-2</v>
      </c>
      <c r="C7" s="68">
        <v>3.6729125913723876E-2</v>
      </c>
      <c r="D7" s="68">
        <v>4.471882430458074E-2</v>
      </c>
      <c r="E7" s="68">
        <v>4.1503018934286887E-2</v>
      </c>
      <c r="F7" s="68">
        <v>4.8262032085561499E-2</v>
      </c>
      <c r="G7" s="68">
        <v>3.2733224222585927E-2</v>
      </c>
      <c r="H7" s="68">
        <v>6.0657984921178888E-2</v>
      </c>
      <c r="I7" s="68">
        <v>6.704645048203331E-2</v>
      </c>
      <c r="J7" s="69">
        <v>4.1304319983606348E-2</v>
      </c>
    </row>
    <row r="8" spans="1:10" x14ac:dyDescent="0.35">
      <c r="A8" s="70" t="s">
        <v>429</v>
      </c>
      <c r="B8" s="68">
        <v>8.9540011084070267E-2</v>
      </c>
      <c r="C8" s="68">
        <v>9.6031092350458147E-2</v>
      </c>
      <c r="D8" s="68">
        <v>0.10195662761050792</v>
      </c>
      <c r="E8" s="68">
        <v>0.10451960841784395</v>
      </c>
      <c r="F8" s="68">
        <v>9.6056149732620319E-2</v>
      </c>
      <c r="G8" s="68">
        <v>7.855973813420622E-2</v>
      </c>
      <c r="H8" s="68">
        <v>0.10178204249485949</v>
      </c>
      <c r="I8" s="68">
        <v>0.11481156879929887</v>
      </c>
      <c r="J8" s="69">
        <v>9.6530437121377072E-2</v>
      </c>
    </row>
    <row r="9" spans="1:10" x14ac:dyDescent="0.35">
      <c r="A9" s="70" t="s">
        <v>430</v>
      </c>
      <c r="B9" s="68">
        <v>9.1660441917062241E-2</v>
      </c>
      <c r="C9" s="68">
        <v>0.1245753114382786</v>
      </c>
      <c r="D9" s="68">
        <v>0.13965680236055805</v>
      </c>
      <c r="E9" s="68">
        <v>0.11090919749106044</v>
      </c>
      <c r="F9" s="68">
        <v>0.13235294117647059</v>
      </c>
      <c r="G9" s="68">
        <v>0.1115657392253137</v>
      </c>
      <c r="H9" s="68">
        <v>0.1343385880740233</v>
      </c>
      <c r="I9" s="68">
        <v>0.14154250657318143</v>
      </c>
      <c r="J9" s="69">
        <v>0.11858502286146083</v>
      </c>
    </row>
    <row r="10" spans="1:10" x14ac:dyDescent="0.35">
      <c r="A10" s="70" t="s">
        <v>431</v>
      </c>
      <c r="B10" s="68">
        <v>0.1664056287800294</v>
      </c>
      <c r="C10" s="68">
        <v>0.1877380829815711</v>
      </c>
      <c r="D10" s="68">
        <v>0.17973472369438795</v>
      </c>
      <c r="E10" s="68">
        <v>0.16835687906676827</v>
      </c>
      <c r="F10" s="68">
        <v>0.1678475935828877</v>
      </c>
      <c r="G10" s="68">
        <v>0.1895799236224768</v>
      </c>
      <c r="H10" s="68">
        <v>0.21692940370116517</v>
      </c>
      <c r="I10" s="68">
        <v>0.1726555652936021</v>
      </c>
      <c r="J10" s="69">
        <v>0.17663520280741302</v>
      </c>
    </row>
    <row r="11" spans="1:10" x14ac:dyDescent="0.35">
      <c r="A11" s="70" t="s">
        <v>432</v>
      </c>
      <c r="B11" s="68">
        <v>0.22310305775764439</v>
      </c>
      <c r="C11" s="68">
        <v>0.20572943477813241</v>
      </c>
      <c r="D11" s="68">
        <v>0.17761480505342767</v>
      </c>
      <c r="E11" s="68">
        <v>0.1797291752154288</v>
      </c>
      <c r="F11" s="68">
        <v>0.18282085561497327</v>
      </c>
      <c r="G11" s="68">
        <v>0.2220403709765412</v>
      </c>
      <c r="H11" s="68">
        <v>0.16655243317340646</v>
      </c>
      <c r="I11" s="68">
        <v>0.16520595968448729</v>
      </c>
      <c r="J11" s="69">
        <v>0.19808783411672792</v>
      </c>
    </row>
    <row r="12" spans="1:10" x14ac:dyDescent="0.35">
      <c r="A12" s="70" t="s">
        <v>433</v>
      </c>
      <c r="B12" s="68">
        <v>8.0528180043854369E-2</v>
      </c>
      <c r="C12" s="68">
        <v>7.4590754658704822E-2</v>
      </c>
      <c r="D12" s="68">
        <v>6.990002005328444E-2</v>
      </c>
      <c r="E12" s="68">
        <v>8.2888797702092731E-2</v>
      </c>
      <c r="F12" s="68">
        <v>7.3596256684491976E-2</v>
      </c>
      <c r="G12" s="68">
        <v>7.855973813420622E-2</v>
      </c>
      <c r="H12" s="68">
        <v>6.2714187799862917E-2</v>
      </c>
      <c r="I12" s="68">
        <v>4.9517966695880808E-2</v>
      </c>
      <c r="J12" s="69">
        <v>7.5430013191767314E-2</v>
      </c>
    </row>
    <row r="13" spans="1:10" x14ac:dyDescent="0.35">
      <c r="A13" s="70" t="s">
        <v>434</v>
      </c>
      <c r="B13" s="68">
        <v>5.4601093949543385E-2</v>
      </c>
      <c r="C13" s="68">
        <v>4.8826315247606299E-2</v>
      </c>
      <c r="D13" s="68">
        <v>4.4432348812559086E-2</v>
      </c>
      <c r="E13" s="68">
        <v>7.9488832874142684E-2</v>
      </c>
      <c r="F13" s="68">
        <v>4.9933155080213905E-2</v>
      </c>
      <c r="G13" s="68">
        <v>4.8554282596835786E-2</v>
      </c>
      <c r="H13" s="68">
        <v>4.2837559972583962E-2</v>
      </c>
      <c r="I13" s="68">
        <v>3.5495179666958809E-2</v>
      </c>
      <c r="J13" s="69">
        <v>5.2517322199310955E-2</v>
      </c>
    </row>
    <row r="14" spans="1:10" x14ac:dyDescent="0.35">
      <c r="A14" s="70" t="s">
        <v>435</v>
      </c>
      <c r="B14" s="68">
        <v>3.8312329823377747E-2</v>
      </c>
      <c r="C14" s="68">
        <v>3.5776793987439513E-2</v>
      </c>
      <c r="D14" s="68">
        <v>3.0710172744721688E-2</v>
      </c>
      <c r="E14" s="68">
        <v>3.5230670027551439E-2</v>
      </c>
      <c r="F14" s="68">
        <v>3.4425133689839571E-2</v>
      </c>
      <c r="G14" s="68">
        <v>3.4097108565193671E-2</v>
      </c>
      <c r="H14" s="68">
        <v>2.8101439342015078E-2</v>
      </c>
      <c r="I14" s="68">
        <v>2.5416301489921123E-2</v>
      </c>
      <c r="J14" s="69">
        <v>3.4804492885410931E-2</v>
      </c>
    </row>
    <row r="15" spans="1:10" x14ac:dyDescent="0.35">
      <c r="A15" s="70" t="s">
        <v>436</v>
      </c>
      <c r="B15" s="68">
        <v>2.8119804342064045E-2</v>
      </c>
      <c r="C15" s="68">
        <v>2.5918871615360856E-2</v>
      </c>
      <c r="D15" s="68">
        <v>2.5782794281949181E-2</v>
      </c>
      <c r="E15" s="68">
        <v>2.5441116126384899E-2</v>
      </c>
      <c r="F15" s="68">
        <v>2.5334224598930481E-2</v>
      </c>
      <c r="G15" s="68">
        <v>2.7004909983633387E-2</v>
      </c>
      <c r="H15" s="68">
        <v>2.0219328307059629E-2</v>
      </c>
      <c r="I15" s="68">
        <v>1.3146362839614373E-2</v>
      </c>
      <c r="J15" s="69">
        <v>2.609536495088308E-2</v>
      </c>
    </row>
    <row r="16" spans="1:10" ht="16" thickBot="1" x14ac:dyDescent="0.4">
      <c r="A16" s="71" t="s">
        <v>437</v>
      </c>
      <c r="B16" s="68">
        <v>0.14635791908628706</v>
      </c>
      <c r="C16" s="68">
        <v>0.12467826624112015</v>
      </c>
      <c r="D16" s="68">
        <v>0.13157819348554731</v>
      </c>
      <c r="E16" s="68">
        <v>0.12181253297379682</v>
      </c>
      <c r="F16" s="68">
        <v>0.12967914438502673</v>
      </c>
      <c r="G16" s="68">
        <v>0.13829787234042554</v>
      </c>
      <c r="H16" s="68">
        <v>0.10452364633310486</v>
      </c>
      <c r="I16" s="68">
        <v>0.11919368974583698</v>
      </c>
      <c r="J16" s="69">
        <v>0.13200092214295778</v>
      </c>
    </row>
    <row r="17" spans="1:10" x14ac:dyDescent="0.35">
      <c r="A17" s="72" t="s">
        <v>257</v>
      </c>
      <c r="B17" s="73">
        <v>1</v>
      </c>
      <c r="C17" s="73">
        <v>1</v>
      </c>
      <c r="D17" s="73">
        <v>0.99999999999999989</v>
      </c>
      <c r="E17" s="73">
        <v>0.99999999999999978</v>
      </c>
      <c r="F17" s="73">
        <v>1</v>
      </c>
      <c r="G17" s="73">
        <v>1</v>
      </c>
      <c r="H17" s="73">
        <v>1</v>
      </c>
      <c r="I17" s="73">
        <v>0.99999999999999989</v>
      </c>
      <c r="J17" s="74">
        <v>1</v>
      </c>
    </row>
    <row r="18" spans="1:10" s="235" customFormat="1" x14ac:dyDescent="0.35">
      <c r="A18" s="235" t="s">
        <v>251</v>
      </c>
    </row>
  </sheetData>
  <mergeCells count="2">
    <mergeCell ref="A1:J1"/>
    <mergeCell ref="A18:XFD18"/>
  </mergeCells>
  <hyperlinks>
    <hyperlink ref="A18" location="TableOfContents!A1" display="Back to Table of Contents" xr:uid="{EC87C68C-9B33-4668-92D7-B9ED47E9EC3B}"/>
  </hyperlinks>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J15"/>
  <sheetViews>
    <sheetView workbookViewId="0">
      <selection sqref="A1:K1"/>
    </sheetView>
  </sheetViews>
  <sheetFormatPr defaultColWidth="0" defaultRowHeight="15.5" zeroHeight="1" x14ac:dyDescent="0.35"/>
  <cols>
    <col min="1" max="1" width="41.7265625" style="18" bestFit="1" customWidth="1"/>
    <col min="2" max="10" width="10" style="18" customWidth="1"/>
    <col min="11" max="16384" width="9.1796875" style="18" hidden="1"/>
  </cols>
  <sheetData>
    <row r="1" spans="1:10" x14ac:dyDescent="0.35">
      <c r="A1" s="231" t="str">
        <f>n_t084h</f>
        <v>Table N.84 Utilisation rates split by participants in SIL and those not in SIL, and first and subsequent plans</v>
      </c>
      <c r="B1" s="231"/>
      <c r="C1" s="231"/>
      <c r="D1" s="231"/>
      <c r="E1" s="231"/>
      <c r="F1" s="231"/>
      <c r="G1" s="231"/>
      <c r="H1" s="231"/>
      <c r="I1" s="231"/>
      <c r="J1" s="231"/>
    </row>
    <row r="2" spans="1:10" ht="16" thickBot="1" x14ac:dyDescent="0.4">
      <c r="A2" s="23" t="s">
        <v>27</v>
      </c>
      <c r="B2" s="44" t="s">
        <v>42</v>
      </c>
      <c r="C2" s="44" t="s">
        <v>43</v>
      </c>
      <c r="D2" s="44" t="s">
        <v>44</v>
      </c>
      <c r="E2" s="44" t="s">
        <v>45</v>
      </c>
      <c r="F2" s="44" t="s">
        <v>46</v>
      </c>
      <c r="G2" s="44" t="s">
        <v>47</v>
      </c>
      <c r="H2" s="44" t="s">
        <v>48</v>
      </c>
      <c r="I2" s="45" t="s">
        <v>49</v>
      </c>
      <c r="J2" s="44" t="s">
        <v>50</v>
      </c>
    </row>
    <row r="3" spans="1:10" x14ac:dyDescent="0.35">
      <c r="A3" s="46" t="s">
        <v>438</v>
      </c>
      <c r="B3" s="47">
        <v>0.72970787368967416</v>
      </c>
      <c r="C3" s="47">
        <v>0.76092353525239687</v>
      </c>
      <c r="D3" s="47">
        <v>0.76641072493201723</v>
      </c>
      <c r="E3" s="47">
        <v>0.88543857433678952</v>
      </c>
      <c r="F3" s="47">
        <v>0.88034735151012466</v>
      </c>
      <c r="G3" s="47" t="s">
        <v>32</v>
      </c>
      <c r="H3" s="47" t="s">
        <v>32</v>
      </c>
      <c r="I3" s="48" t="s">
        <v>32</v>
      </c>
      <c r="J3" s="49">
        <v>0.85380111986712404</v>
      </c>
    </row>
    <row r="4" spans="1:10" x14ac:dyDescent="0.35">
      <c r="A4" s="50" t="s">
        <v>439</v>
      </c>
      <c r="B4" s="51">
        <v>0.89120052042266384</v>
      </c>
      <c r="C4" s="51">
        <v>0.85683128847200418</v>
      </c>
      <c r="D4" s="51">
        <v>0.89235428279480233</v>
      </c>
      <c r="E4" s="51">
        <v>0.84337109401686461</v>
      </c>
      <c r="F4" s="51">
        <v>0.88490696387573564</v>
      </c>
      <c r="G4" s="51">
        <v>0.90106304604072684</v>
      </c>
      <c r="H4" s="51">
        <v>0.87778977951723325</v>
      </c>
      <c r="I4" s="52">
        <v>0.88743781389450671</v>
      </c>
      <c r="J4" s="53">
        <v>0.8796845970487035</v>
      </c>
    </row>
    <row r="5" spans="1:10" x14ac:dyDescent="0.35">
      <c r="A5" s="54" t="s">
        <v>440</v>
      </c>
      <c r="B5" s="55">
        <v>0.8908507267663337</v>
      </c>
      <c r="C5" s="55">
        <v>0.8566904519790518</v>
      </c>
      <c r="D5" s="55">
        <v>0.89209577873423551</v>
      </c>
      <c r="E5" s="55">
        <v>0.84543390148654751</v>
      </c>
      <c r="F5" s="55">
        <v>0.88489813266682538</v>
      </c>
      <c r="G5" s="55">
        <v>0.90111433403850849</v>
      </c>
      <c r="H5" s="55">
        <v>0.87764096492774069</v>
      </c>
      <c r="I5" s="56">
        <v>0.88790792121285711</v>
      </c>
      <c r="J5" s="57">
        <v>0.87952471208408511</v>
      </c>
    </row>
    <row r="6" spans="1:10" x14ac:dyDescent="0.35">
      <c r="A6" s="58" t="s">
        <v>441</v>
      </c>
      <c r="B6" s="59">
        <v>0.58165922037992257</v>
      </c>
      <c r="C6" s="60">
        <v>0.53844709782371858</v>
      </c>
      <c r="D6" s="60">
        <v>0.57558746017675899</v>
      </c>
      <c r="E6" s="60">
        <v>0.54882916755828337</v>
      </c>
      <c r="F6" s="60">
        <v>0.57027287646379943</v>
      </c>
      <c r="G6" s="60">
        <v>0.51112666267275153</v>
      </c>
      <c r="H6" s="60">
        <v>0.50055205668703773</v>
      </c>
      <c r="I6" s="61">
        <v>0.53751505380598796</v>
      </c>
      <c r="J6" s="62">
        <v>0.56060476499249934</v>
      </c>
    </row>
    <row r="7" spans="1:10" x14ac:dyDescent="0.35">
      <c r="A7" s="50" t="s">
        <v>442</v>
      </c>
      <c r="B7" s="51">
        <v>0.72959236599088029</v>
      </c>
      <c r="C7" s="51">
        <v>0.70608808251461008</v>
      </c>
      <c r="D7" s="51">
        <v>0.72521487360024817</v>
      </c>
      <c r="E7" s="51">
        <v>0.67883220786315202</v>
      </c>
      <c r="F7" s="51">
        <v>0.71585965140871777</v>
      </c>
      <c r="G7" s="51">
        <v>0.68002452647265021</v>
      </c>
      <c r="H7" s="51">
        <v>0.70492692370966503</v>
      </c>
      <c r="I7" s="52">
        <v>0.65919822424381436</v>
      </c>
      <c r="J7" s="53">
        <v>0.71430405710141809</v>
      </c>
    </row>
    <row r="8" spans="1:10" x14ac:dyDescent="0.35">
      <c r="A8" s="50" t="s">
        <v>443</v>
      </c>
      <c r="B8" s="51">
        <v>0.71709137653790678</v>
      </c>
      <c r="C8" s="51">
        <v>0.6880000904340734</v>
      </c>
      <c r="D8" s="51">
        <v>0.70645825230943027</v>
      </c>
      <c r="E8" s="51">
        <v>0.6636389542796427</v>
      </c>
      <c r="F8" s="51">
        <v>0.70032509715147584</v>
      </c>
      <c r="G8" s="51">
        <v>0.66366644882477255</v>
      </c>
      <c r="H8" s="51">
        <v>0.6876741794831237</v>
      </c>
      <c r="I8" s="52">
        <v>0.63420001775708723</v>
      </c>
      <c r="J8" s="53">
        <v>0.69793747350634894</v>
      </c>
    </row>
    <row r="9" spans="1:10" x14ac:dyDescent="0.35">
      <c r="A9" s="63" t="s">
        <v>444</v>
      </c>
      <c r="B9" s="62">
        <v>0.58354187876680985</v>
      </c>
      <c r="C9" s="62">
        <v>0.53938665538918817</v>
      </c>
      <c r="D9" s="62">
        <v>0.57670113785974897</v>
      </c>
      <c r="E9" s="62">
        <v>0.59217492506711944</v>
      </c>
      <c r="F9" s="62">
        <v>0.57267589975737254</v>
      </c>
      <c r="G9" s="62">
        <v>0.51265147294263058</v>
      </c>
      <c r="H9" s="62">
        <v>0.50028066910943514</v>
      </c>
      <c r="I9" s="64">
        <v>0.56665098118260482</v>
      </c>
      <c r="J9" s="62">
        <v>0.56729141125334015</v>
      </c>
    </row>
    <row r="10" spans="1:10" x14ac:dyDescent="0.35">
      <c r="A10" s="65" t="s">
        <v>445</v>
      </c>
      <c r="B10" s="53">
        <v>0.78678260492566066</v>
      </c>
      <c r="C10" s="53">
        <v>0.74507007426524463</v>
      </c>
      <c r="D10" s="53">
        <v>0.77373751772036414</v>
      </c>
      <c r="E10" s="53">
        <v>0.72408172945466021</v>
      </c>
      <c r="F10" s="53">
        <v>0.77074351504482752</v>
      </c>
      <c r="G10" s="53">
        <v>0.75600420281012881</v>
      </c>
      <c r="H10" s="53">
        <v>0.76807307547288239</v>
      </c>
      <c r="I10" s="66">
        <v>0.78330900701242701</v>
      </c>
      <c r="J10" s="53">
        <v>0.76543076423737166</v>
      </c>
    </row>
    <row r="11" spans="1:10" x14ac:dyDescent="0.35">
      <c r="A11" s="65" t="s">
        <v>446</v>
      </c>
      <c r="B11" s="53">
        <v>0.77520469104173695</v>
      </c>
      <c r="C11" s="53">
        <v>0.72807828055152379</v>
      </c>
      <c r="D11" s="53">
        <v>0.75544963095184936</v>
      </c>
      <c r="E11" s="53">
        <v>0.71099685216660324</v>
      </c>
      <c r="F11" s="53">
        <v>0.75585172810825996</v>
      </c>
      <c r="G11" s="53">
        <v>0.73995498602412424</v>
      </c>
      <c r="H11" s="53">
        <v>0.75324388025846478</v>
      </c>
      <c r="I11" s="66">
        <v>0.75874736692463784</v>
      </c>
      <c r="J11" s="53">
        <v>0.75003400140423493</v>
      </c>
    </row>
    <row r="12" spans="1:10" ht="42" customHeight="1" x14ac:dyDescent="0.35">
      <c r="A12" s="231" t="str">
        <f>IFERROR(INDEX(Footnotes!$D:$D,MATCH(Footnotes!$B$38,Footnotes!$B:$B,0)),"")</f>
        <v>Utilisation of committed supports from 1 April 2022 to 30 September 2022 is shown in the table – experience in the most recent 3 months is still emerging and is not included.</v>
      </c>
      <c r="B12" s="231"/>
      <c r="C12" s="231"/>
      <c r="D12" s="231"/>
      <c r="E12" s="231"/>
      <c r="F12" s="231"/>
      <c r="G12" s="231"/>
      <c r="H12" s="231"/>
      <c r="I12" s="231"/>
      <c r="J12" s="231"/>
    </row>
    <row r="13" spans="1:10" ht="30" customHeight="1" x14ac:dyDescent="0.35">
      <c r="A13" s="231" t="str">
        <f>IFERROR(INDEX(Footnotes!$D:$D,MATCH(Footnotes!$B$39,Footnotes!$B:$B,0)),"")</f>
        <v>Participants receiving in-kind supports are excluded from this analysis as it is not possible to accurately separate in-kind payments and committed amounts between plans. Hence, utilisation in this table is higher in reality when in-kind is included.</v>
      </c>
      <c r="B13" s="231"/>
      <c r="C13" s="231"/>
      <c r="D13" s="231"/>
      <c r="E13" s="231"/>
      <c r="F13" s="231"/>
      <c r="G13" s="231"/>
      <c r="H13" s="231"/>
      <c r="I13" s="231"/>
      <c r="J13" s="231"/>
    </row>
    <row r="14" spans="1:10" ht="18" customHeight="1" x14ac:dyDescent="0.35">
      <c r="A14" s="236" t="str">
        <f>IFERROR(INDEX(Footnotes!$D:$D,MATCH(Footnotes!$B$40,Footnotes!$B:$B,0)),"")</f>
        <v>Utilisation is not shown if there is insufficient data in the group.</v>
      </c>
      <c r="B14" s="231"/>
      <c r="C14" s="231"/>
      <c r="D14" s="231"/>
      <c r="E14" s="231"/>
      <c r="F14" s="231"/>
      <c r="G14" s="231"/>
      <c r="H14" s="231"/>
      <c r="I14" s="231"/>
      <c r="J14" s="231"/>
    </row>
    <row r="15" spans="1:10" s="235" customFormat="1" x14ac:dyDescent="0.35">
      <c r="A15" s="235" t="s">
        <v>251</v>
      </c>
    </row>
  </sheetData>
  <mergeCells count="5">
    <mergeCell ref="A1:J1"/>
    <mergeCell ref="A12:J12"/>
    <mergeCell ref="A13:J13"/>
    <mergeCell ref="A14:J14"/>
    <mergeCell ref="A15:XFD15"/>
  </mergeCells>
  <hyperlinks>
    <hyperlink ref="A15" location="TableOfContents!A1" display="Back to Table of Contents" xr:uid="{668B60ED-6D66-4B89-BE9B-27A983DA3DEA}"/>
  </hyperlinks>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M26"/>
  <sheetViews>
    <sheetView zoomScaleNormal="100" workbookViewId="0">
      <selection activeCell="C14" sqref="C14"/>
    </sheetView>
  </sheetViews>
  <sheetFormatPr defaultColWidth="0" defaultRowHeight="15.5" zeroHeight="1" x14ac:dyDescent="0.35"/>
  <cols>
    <col min="1" max="1" width="129.26953125" style="18" bestFit="1" customWidth="1"/>
    <col min="2" max="2" width="20.1796875" style="18" bestFit="1" customWidth="1"/>
    <col min="3" max="3" width="8.7265625" style="18" bestFit="1" customWidth="1"/>
    <col min="4" max="4" width="7.26953125" style="18" bestFit="1" customWidth="1"/>
    <col min="5" max="5" width="7.81640625" style="18" bestFit="1" customWidth="1"/>
    <col min="6" max="7" width="7.1796875" style="18" bestFit="1" customWidth="1"/>
    <col min="8" max="8" width="7.81640625" style="18" bestFit="1" customWidth="1"/>
    <col min="9" max="9" width="8.1796875" style="18" bestFit="1" customWidth="1"/>
    <col min="10" max="10" width="7.1796875" style="18" bestFit="1" customWidth="1"/>
    <col min="11" max="11" width="8.7265625" style="18" bestFit="1" customWidth="1"/>
    <col min="12" max="16384" width="0" style="18" hidden="1"/>
  </cols>
  <sheetData>
    <row r="1" spans="1:13" x14ac:dyDescent="0.35">
      <c r="A1" s="231" t="str">
        <f>n_t085h</f>
        <v>Table N.85 Participant Service Guarantee Timeframes (% guarantees met) for the quarter ending 31 December 2022</v>
      </c>
      <c r="B1" s="231"/>
      <c r="C1" s="231"/>
      <c r="D1" s="231"/>
      <c r="E1" s="231"/>
      <c r="F1" s="231"/>
      <c r="G1" s="231"/>
      <c r="H1" s="231"/>
      <c r="I1" s="231"/>
      <c r="J1" s="231"/>
      <c r="K1" s="231"/>
    </row>
    <row r="2" spans="1:13" ht="16" thickBot="1" x14ac:dyDescent="0.4">
      <c r="A2" s="12" t="s">
        <v>58</v>
      </c>
      <c r="B2" s="209" t="s">
        <v>256</v>
      </c>
      <c r="C2" s="35" t="s">
        <v>42</v>
      </c>
      <c r="D2" s="35" t="s">
        <v>43</v>
      </c>
      <c r="E2" s="35" t="s">
        <v>44</v>
      </c>
      <c r="F2" s="35" t="s">
        <v>45</v>
      </c>
      <c r="G2" s="35" t="s">
        <v>46</v>
      </c>
      <c r="H2" s="35" t="s">
        <v>47</v>
      </c>
      <c r="I2" s="35" t="s">
        <v>48</v>
      </c>
      <c r="J2" s="35" t="s">
        <v>49</v>
      </c>
      <c r="K2" s="36" t="s">
        <v>59</v>
      </c>
    </row>
    <row r="3" spans="1:13" x14ac:dyDescent="0.35">
      <c r="A3" s="229" t="s">
        <v>60</v>
      </c>
      <c r="B3" s="37" t="s">
        <v>447</v>
      </c>
      <c r="C3" s="38">
        <v>0.98333333333333328</v>
      </c>
      <c r="D3" s="38">
        <v>0.97979797979797978</v>
      </c>
      <c r="E3" s="38">
        <v>1</v>
      </c>
      <c r="F3" s="38">
        <v>1</v>
      </c>
      <c r="G3" s="38">
        <v>1</v>
      </c>
      <c r="H3" s="38">
        <v>1</v>
      </c>
      <c r="I3" s="38">
        <v>1</v>
      </c>
      <c r="J3" s="38">
        <v>1</v>
      </c>
      <c r="K3" s="39">
        <v>0.99142857142857144</v>
      </c>
      <c r="L3" s="196"/>
      <c r="M3" s="142"/>
    </row>
    <row r="4" spans="1:13" x14ac:dyDescent="0.35">
      <c r="A4" s="229" t="s">
        <v>61</v>
      </c>
      <c r="B4" s="40" t="s">
        <v>448</v>
      </c>
      <c r="C4" s="41">
        <v>0.99917666431427898</v>
      </c>
      <c r="D4" s="41">
        <v>0.99950335237149246</v>
      </c>
      <c r="E4" s="41">
        <v>1</v>
      </c>
      <c r="F4" s="41">
        <v>1</v>
      </c>
      <c r="G4" s="41">
        <v>1</v>
      </c>
      <c r="H4" s="41">
        <v>0.99</v>
      </c>
      <c r="I4" s="41">
        <v>1</v>
      </c>
      <c r="J4" s="41">
        <v>1</v>
      </c>
      <c r="K4" s="42">
        <v>0.99947885904874401</v>
      </c>
      <c r="L4" s="196"/>
      <c r="M4" s="142"/>
    </row>
    <row r="5" spans="1:13" x14ac:dyDescent="0.35">
      <c r="A5" s="229" t="s">
        <v>62</v>
      </c>
      <c r="B5" s="40" t="s">
        <v>449</v>
      </c>
      <c r="C5" s="41">
        <v>0.97826086956521741</v>
      </c>
      <c r="D5" s="41">
        <v>1</v>
      </c>
      <c r="E5" s="41">
        <v>0.91304347826086951</v>
      </c>
      <c r="F5" s="41">
        <v>1</v>
      </c>
      <c r="G5" s="41">
        <v>0.9285714285714286</v>
      </c>
      <c r="H5" s="41">
        <v>1</v>
      </c>
      <c r="I5" s="41">
        <v>1</v>
      </c>
      <c r="J5" s="41" t="s">
        <v>32</v>
      </c>
      <c r="K5" s="42">
        <v>0.97484276729559749</v>
      </c>
      <c r="L5" s="196"/>
      <c r="M5" s="142"/>
    </row>
    <row r="6" spans="1:13" x14ac:dyDescent="0.35">
      <c r="A6" s="229" t="s">
        <v>63</v>
      </c>
      <c r="B6" s="40" t="s">
        <v>450</v>
      </c>
      <c r="C6" s="41">
        <v>0.99367088607594933</v>
      </c>
      <c r="D6" s="41">
        <v>0.99008498583569404</v>
      </c>
      <c r="E6" s="41">
        <v>0.98056537102473496</v>
      </c>
      <c r="F6" s="41">
        <v>0.97272727272727277</v>
      </c>
      <c r="G6" s="41">
        <v>0.9854368932038835</v>
      </c>
      <c r="H6" s="41">
        <v>0.96721311475409832</v>
      </c>
      <c r="I6" s="41">
        <v>1</v>
      </c>
      <c r="J6" s="41">
        <v>1</v>
      </c>
      <c r="K6" s="42">
        <v>0.98701794578083235</v>
      </c>
      <c r="L6" s="196"/>
      <c r="M6" s="142"/>
    </row>
    <row r="7" spans="1:13" x14ac:dyDescent="0.35">
      <c r="A7" s="229" t="s">
        <v>64</v>
      </c>
      <c r="B7" s="40" t="s">
        <v>448</v>
      </c>
      <c r="C7" s="41">
        <v>0.96879042690815009</v>
      </c>
      <c r="D7" s="41">
        <v>0.95481468945676085</v>
      </c>
      <c r="E7" s="41">
        <v>0.97047599919662586</v>
      </c>
      <c r="F7" s="41">
        <v>0.97290485192186515</v>
      </c>
      <c r="G7" s="41">
        <v>0.96827262044653351</v>
      </c>
      <c r="H7" s="41">
        <v>0.94607843137254899</v>
      </c>
      <c r="I7" s="41">
        <v>0.989247311827957</v>
      </c>
      <c r="J7" s="41">
        <v>0.88</v>
      </c>
      <c r="K7" s="42">
        <v>0.96459589008590008</v>
      </c>
      <c r="L7" s="196"/>
      <c r="M7" s="142"/>
    </row>
    <row r="8" spans="1:13" x14ac:dyDescent="0.35">
      <c r="A8" s="229" t="s">
        <v>264</v>
      </c>
      <c r="B8" s="40" t="s">
        <v>451</v>
      </c>
      <c r="C8" s="41">
        <v>0.95494544174586415</v>
      </c>
      <c r="D8" s="41">
        <v>0.94257891202149091</v>
      </c>
      <c r="E8" s="41">
        <v>0.95380326563122264</v>
      </c>
      <c r="F8" s="41">
        <v>0.94696969696969702</v>
      </c>
      <c r="G8" s="41">
        <v>0.94214876033057848</v>
      </c>
      <c r="H8" s="41">
        <v>0.92307692307692313</v>
      </c>
      <c r="I8" s="41">
        <v>0.94838709677419353</v>
      </c>
      <c r="J8" s="41">
        <v>0.75396825396825395</v>
      </c>
      <c r="K8" s="42">
        <v>0.94641184185872218</v>
      </c>
      <c r="L8" s="196"/>
      <c r="M8" s="142"/>
    </row>
    <row r="9" spans="1:13" x14ac:dyDescent="0.35">
      <c r="A9" s="229" t="s">
        <v>265</v>
      </c>
      <c r="B9" s="43" t="s">
        <v>449</v>
      </c>
      <c r="C9" s="41">
        <v>0.99462705436156762</v>
      </c>
      <c r="D9" s="41">
        <v>0.98431372549019602</v>
      </c>
      <c r="E9" s="41">
        <v>0.96888260254596892</v>
      </c>
      <c r="F9" s="41">
        <v>0.94613259668508287</v>
      </c>
      <c r="G9" s="41">
        <v>0.97961956521739135</v>
      </c>
      <c r="H9" s="41">
        <v>0.98</v>
      </c>
      <c r="I9" s="41">
        <v>0.97841726618705038</v>
      </c>
      <c r="J9" s="41">
        <v>0.92452830188679247</v>
      </c>
      <c r="K9" s="42">
        <v>0.98039413845376455</v>
      </c>
      <c r="L9" s="196"/>
      <c r="M9" s="142"/>
    </row>
    <row r="10" spans="1:13" x14ac:dyDescent="0.35">
      <c r="A10" s="229" t="s">
        <v>65</v>
      </c>
      <c r="B10" s="43" t="s">
        <v>447</v>
      </c>
      <c r="C10" s="41">
        <v>0.99851026620895134</v>
      </c>
      <c r="D10" s="41">
        <v>0.99794148836629026</v>
      </c>
      <c r="E10" s="41">
        <v>0.99848656829360571</v>
      </c>
      <c r="F10" s="41">
        <v>0.99858881636973007</v>
      </c>
      <c r="G10" s="41">
        <v>0.99802994483845553</v>
      </c>
      <c r="H10" s="41">
        <v>0.9989858012170385</v>
      </c>
      <c r="I10" s="41">
        <v>0.99698795180722888</v>
      </c>
      <c r="J10" s="41">
        <v>0.99630996309963105</v>
      </c>
      <c r="K10" s="42">
        <v>0.9982752078374556</v>
      </c>
      <c r="L10" s="196"/>
      <c r="M10" s="142"/>
    </row>
    <row r="11" spans="1:13" x14ac:dyDescent="0.35">
      <c r="A11" s="229" t="s">
        <v>26</v>
      </c>
      <c r="B11" s="43" t="s">
        <v>451</v>
      </c>
      <c r="C11" s="41">
        <v>0.8236176194939081</v>
      </c>
      <c r="D11" s="41">
        <v>0.83377142256334769</v>
      </c>
      <c r="E11" s="41">
        <v>0.75770625566636451</v>
      </c>
      <c r="F11" s="41">
        <v>0.71901362751460096</v>
      </c>
      <c r="G11" s="41">
        <v>0.59494432741498648</v>
      </c>
      <c r="H11" s="41">
        <v>0.58011996572407887</v>
      </c>
      <c r="I11" s="41">
        <v>0.72707659115426104</v>
      </c>
      <c r="J11" s="41">
        <v>0.64156626506024095</v>
      </c>
      <c r="K11" s="42">
        <v>0.77071275667961625</v>
      </c>
      <c r="L11" s="196"/>
      <c r="M11" s="142"/>
    </row>
    <row r="12" spans="1:13" x14ac:dyDescent="0.35">
      <c r="A12" s="229" t="s">
        <v>66</v>
      </c>
      <c r="B12" s="43" t="s">
        <v>448</v>
      </c>
      <c r="C12" s="41">
        <v>0.82301062337141717</v>
      </c>
      <c r="D12" s="41">
        <v>0.81888291656929191</v>
      </c>
      <c r="E12" s="41">
        <v>0.82401746724890834</v>
      </c>
      <c r="F12" s="41">
        <v>0.7582247051520794</v>
      </c>
      <c r="G12" s="41">
        <v>0.79261920313520573</v>
      </c>
      <c r="H12" s="41">
        <v>0.91645569620253164</v>
      </c>
      <c r="I12" s="41">
        <v>0.80316742081447967</v>
      </c>
      <c r="J12" s="41">
        <v>0.75139664804469275</v>
      </c>
      <c r="K12" s="42">
        <v>0.81431532153906228</v>
      </c>
      <c r="L12" s="196"/>
      <c r="M12" s="142"/>
    </row>
    <row r="13" spans="1:13" x14ac:dyDescent="0.35">
      <c r="A13" s="229" t="s">
        <v>67</v>
      </c>
      <c r="B13" s="43" t="s">
        <v>447</v>
      </c>
      <c r="C13" s="41">
        <v>0.68188492858096383</v>
      </c>
      <c r="D13" s="41">
        <v>0.80069985684746303</v>
      </c>
      <c r="E13" s="41">
        <v>0.67221266016446735</v>
      </c>
      <c r="F13" s="41">
        <v>0.74144329896907213</v>
      </c>
      <c r="G13" s="41">
        <v>0.7016024252923343</v>
      </c>
      <c r="H13" s="41">
        <v>0.61865569272976684</v>
      </c>
      <c r="I13" s="41">
        <v>0.66666666666666663</v>
      </c>
      <c r="J13" s="41">
        <v>0.54273504273504269</v>
      </c>
      <c r="K13" s="42">
        <v>0.71394884092725819</v>
      </c>
      <c r="L13" s="196"/>
      <c r="M13" s="142"/>
    </row>
    <row r="14" spans="1:13" x14ac:dyDescent="0.35">
      <c r="A14" s="229" t="s">
        <v>68</v>
      </c>
      <c r="B14" s="43" t="s">
        <v>447</v>
      </c>
      <c r="C14" s="41">
        <v>0.92767167817960183</v>
      </c>
      <c r="D14" s="41">
        <v>0.95792136123246718</v>
      </c>
      <c r="E14" s="41">
        <v>0.94254849005646946</v>
      </c>
      <c r="F14" s="41">
        <v>0.95516304347826086</v>
      </c>
      <c r="G14" s="41">
        <v>0.91799410029498529</v>
      </c>
      <c r="H14" s="41">
        <v>0.90027700831024926</v>
      </c>
      <c r="I14" s="41">
        <v>0.91338582677165359</v>
      </c>
      <c r="J14" s="41">
        <v>0.85016286644951145</v>
      </c>
      <c r="K14" s="42">
        <v>0.93863848990149135</v>
      </c>
      <c r="L14" s="196"/>
      <c r="M14" s="142"/>
    </row>
    <row r="15" spans="1:13" x14ac:dyDescent="0.35">
      <c r="A15" s="229" t="s">
        <v>69</v>
      </c>
      <c r="B15" s="43" t="s">
        <v>452</v>
      </c>
      <c r="C15" s="41">
        <v>1</v>
      </c>
      <c r="D15" s="41">
        <v>1</v>
      </c>
      <c r="E15" s="41">
        <v>1</v>
      </c>
      <c r="F15" s="41">
        <v>0.8</v>
      </c>
      <c r="G15" s="41">
        <v>1</v>
      </c>
      <c r="H15" s="41">
        <v>1</v>
      </c>
      <c r="I15" s="41" t="s">
        <v>32</v>
      </c>
      <c r="J15" s="41" t="s">
        <v>32</v>
      </c>
      <c r="K15" s="42">
        <v>0.96551724137931039</v>
      </c>
      <c r="L15" s="196"/>
      <c r="M15" s="142"/>
    </row>
    <row r="16" spans="1:13" x14ac:dyDescent="0.35">
      <c r="A16" s="229" t="s">
        <v>70</v>
      </c>
      <c r="B16" s="43" t="s">
        <v>453</v>
      </c>
      <c r="C16" s="41">
        <v>0.95417661097852025</v>
      </c>
      <c r="D16" s="41">
        <v>0.94472645234066555</v>
      </c>
      <c r="E16" s="41">
        <v>0.96560509554140128</v>
      </c>
      <c r="F16" s="41">
        <v>0.95719844357976658</v>
      </c>
      <c r="G16" s="41">
        <v>0.94056463595839523</v>
      </c>
      <c r="H16" s="41">
        <v>0.96666666666666667</v>
      </c>
      <c r="I16" s="41">
        <v>0.91338582677165359</v>
      </c>
      <c r="J16" s="41">
        <v>0.92222222222222228</v>
      </c>
      <c r="K16" s="42">
        <v>0.95403711441563233</v>
      </c>
      <c r="L16" s="196"/>
      <c r="M16" s="142"/>
    </row>
    <row r="17" spans="1:13" x14ac:dyDescent="0.35">
      <c r="A17" s="229" t="s">
        <v>71</v>
      </c>
      <c r="B17" s="43" t="s">
        <v>447</v>
      </c>
      <c r="C17" s="41">
        <v>0.97011494252873565</v>
      </c>
      <c r="D17" s="41">
        <v>0.96875</v>
      </c>
      <c r="E17" s="41">
        <v>0.97890295358649793</v>
      </c>
      <c r="F17" s="41">
        <v>1</v>
      </c>
      <c r="G17" s="41">
        <v>0.9831460674157303</v>
      </c>
      <c r="H17" s="41">
        <v>0.97826086956521741</v>
      </c>
      <c r="I17" s="41">
        <v>0.94871794871794868</v>
      </c>
      <c r="J17" s="41">
        <v>0.90909090909090906</v>
      </c>
      <c r="K17" s="42">
        <v>0.97450034458993795</v>
      </c>
      <c r="L17" s="196"/>
      <c r="M17" s="142"/>
    </row>
    <row r="18" spans="1:13" x14ac:dyDescent="0.35">
      <c r="A18" s="229" t="s">
        <v>72</v>
      </c>
      <c r="B18" s="43" t="s">
        <v>450</v>
      </c>
      <c r="C18" s="41">
        <v>1</v>
      </c>
      <c r="D18" s="41">
        <v>1</v>
      </c>
      <c r="E18" s="41">
        <v>1</v>
      </c>
      <c r="F18" s="41">
        <v>1</v>
      </c>
      <c r="G18" s="41">
        <v>1</v>
      </c>
      <c r="H18" s="41">
        <v>1</v>
      </c>
      <c r="I18" s="41">
        <v>1</v>
      </c>
      <c r="J18" s="41">
        <v>1</v>
      </c>
      <c r="K18" s="42">
        <v>1</v>
      </c>
      <c r="L18" s="196"/>
      <c r="M18" s="142"/>
    </row>
    <row r="19" spans="1:13" x14ac:dyDescent="0.35">
      <c r="A19" s="229" t="s">
        <v>73</v>
      </c>
      <c r="B19" s="40" t="s">
        <v>450</v>
      </c>
      <c r="C19" s="41">
        <v>1</v>
      </c>
      <c r="D19" s="41">
        <v>1</v>
      </c>
      <c r="E19" s="41" t="s">
        <v>32</v>
      </c>
      <c r="F19" s="41">
        <v>1</v>
      </c>
      <c r="G19" s="41" t="s">
        <v>32</v>
      </c>
      <c r="H19" s="41" t="s">
        <v>32</v>
      </c>
      <c r="I19" s="41" t="s">
        <v>32</v>
      </c>
      <c r="J19" s="41" t="s">
        <v>32</v>
      </c>
      <c r="K19" s="42">
        <v>1</v>
      </c>
      <c r="L19" s="196"/>
      <c r="M19" s="142"/>
    </row>
    <row r="20" spans="1:13" ht="42" customHeight="1" x14ac:dyDescent="0.35">
      <c r="A20" s="231" t="str">
        <f>IFERROR(INDEX(Footnotes!$D:$D,MATCH(Footnotes!$B$41,Footnotes!$B:$B,0)),"")</f>
        <v xml:space="preserve">The Participant Service Guarantee timeframes continue to be refined and further developed. The results for the timeframes shown are based on preliminary calculations and the methodology used to determine the timeframes may change going forward. </v>
      </c>
      <c r="B20" s="231"/>
      <c r="C20" s="231"/>
      <c r="D20" s="231"/>
      <c r="E20" s="231"/>
      <c r="F20" s="231"/>
      <c r="G20" s="231"/>
      <c r="H20" s="231"/>
      <c r="I20" s="231"/>
      <c r="J20" s="231"/>
      <c r="K20" s="231"/>
    </row>
    <row r="21" spans="1:13" x14ac:dyDescent="0.35">
      <c r="A21" s="231" t="str">
        <f>IFERROR(INDEX(Footnotes!$D:$D,MATCH(Footnotes!$B$42,Footnotes!$B:$B,0)),"")</f>
        <v>Results are rounded to the nearest percent. Where 100% is shown, there are still a small number of cases which did not meet the required timeframe.</v>
      </c>
      <c r="B21" s="231"/>
      <c r="C21" s="231"/>
      <c r="D21" s="231"/>
      <c r="E21" s="231"/>
      <c r="F21" s="231"/>
      <c r="G21" s="231"/>
      <c r="H21" s="231"/>
      <c r="I21" s="231"/>
      <c r="J21" s="231"/>
      <c r="K21" s="231"/>
    </row>
    <row r="22" spans="1:13" x14ac:dyDescent="0.35">
      <c r="A22" s="231" t="str">
        <f>IFERROR(INDEX(Footnotes!$D:$D,MATCH(Footnotes!$B$43,Footnotes!$B:$B,0)),"")</f>
        <v>The target timeframe for PSG #6 has been reduced from 70 to 56 days in early 2021.</v>
      </c>
      <c r="B22" s="231"/>
      <c r="C22" s="231"/>
      <c r="D22" s="231"/>
      <c r="E22" s="231"/>
      <c r="F22" s="231"/>
      <c r="G22" s="231"/>
      <c r="H22" s="231"/>
      <c r="I22" s="231"/>
      <c r="J22" s="231"/>
      <c r="K22" s="231"/>
    </row>
    <row r="23" spans="1:13" x14ac:dyDescent="0.35">
      <c r="A23" s="231" t="str">
        <f>IFERROR(INDEX(Footnotes!$D:$D,MATCH(Footnotes!$B$45,Footnotes!$B:$B,0)),"")</f>
        <v>The target timeframe for PSG #13 has been reduced from 42 to 28 days in late 2021.</v>
      </c>
      <c r="B23" s="231"/>
      <c r="C23" s="231"/>
      <c r="D23" s="231"/>
      <c r="E23" s="231"/>
      <c r="F23" s="231"/>
      <c r="G23" s="231"/>
      <c r="H23" s="231"/>
      <c r="I23" s="231"/>
      <c r="J23" s="231"/>
      <c r="K23" s="231"/>
    </row>
    <row r="24" spans="1:13" x14ac:dyDescent="0.35">
      <c r="A24" s="231" t="str">
        <f>IFERROR(INDEX(Footnotes!$D:$D,MATCH(Footnotes!$B$46,Footnotes!$B:$B,0)),"")</f>
        <v>The target timeframe for PSG #17 has been reduced from 90 to 60 days in late 2021.</v>
      </c>
      <c r="B24" s="231"/>
      <c r="C24" s="231"/>
      <c r="D24" s="231"/>
      <c r="E24" s="231"/>
      <c r="F24" s="231"/>
      <c r="G24" s="231"/>
      <c r="H24" s="231"/>
      <c r="I24" s="231"/>
      <c r="J24" s="231"/>
      <c r="K24" s="231"/>
    </row>
    <row r="25" spans="1:13" s="233" customFormat="1" x14ac:dyDescent="0.35">
      <c r="A25" s="233" t="s">
        <v>251</v>
      </c>
    </row>
    <row r="26" spans="1:13" s="195" customFormat="1" hidden="1" x14ac:dyDescent="0.35">
      <c r="A26" s="227"/>
    </row>
  </sheetData>
  <mergeCells count="7">
    <mergeCell ref="A25:XFD25"/>
    <mergeCell ref="A24:K24"/>
    <mergeCell ref="A1:K1"/>
    <mergeCell ref="A20:K20"/>
    <mergeCell ref="A21:K21"/>
    <mergeCell ref="A22:K22"/>
    <mergeCell ref="A23:K23"/>
  </mergeCells>
  <hyperlinks>
    <hyperlink ref="A25" location="TableOfContents!A1" display="Back to Table of Contents" xr:uid="{55EC8B08-763E-4A8F-92DA-5B54EE2BA057}"/>
  </hyperlinks>
  <pageMargins left="0.7" right="0.7" top="0.75" bottom="0.75" header="0.3" footer="0.3"/>
  <pageSetup paperSize="9" orientation="portrait" horizontalDpi="1200" verticalDpi="1200"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1320-4DC1-4720-B50F-C04A285B1B49}">
  <sheetPr codeName="Sheet91"/>
  <dimension ref="A1:J7"/>
  <sheetViews>
    <sheetView zoomScaleNormal="100" workbookViewId="0">
      <selection sqref="A1:J1"/>
    </sheetView>
  </sheetViews>
  <sheetFormatPr defaultColWidth="0" defaultRowHeight="14.5" zeroHeight="1" x14ac:dyDescent="0.35"/>
  <cols>
    <col min="1" max="1" width="27.453125" bestFit="1" customWidth="1"/>
    <col min="2" max="9" width="9.54296875" bestFit="1" customWidth="1"/>
    <col min="10" max="10" width="11.1796875" customWidth="1"/>
    <col min="11" max="16384" width="8.7265625" hidden="1"/>
  </cols>
  <sheetData>
    <row r="1" spans="1:10" ht="16" thickBot="1" x14ac:dyDescent="0.4">
      <c r="A1" s="234" t="s">
        <v>259</v>
      </c>
      <c r="B1" s="234"/>
      <c r="C1" s="234"/>
      <c r="D1" s="234"/>
      <c r="E1" s="234"/>
      <c r="F1" s="234"/>
      <c r="G1" s="234"/>
      <c r="H1" s="234"/>
      <c r="I1" s="234"/>
      <c r="J1" s="234"/>
    </row>
    <row r="2" spans="1:10" ht="15.5" x14ac:dyDescent="0.35">
      <c r="A2" s="217" t="s">
        <v>260</v>
      </c>
      <c r="B2" s="219" t="s">
        <v>42</v>
      </c>
      <c r="C2" s="211" t="s">
        <v>43</v>
      </c>
      <c r="D2" s="211" t="s">
        <v>44</v>
      </c>
      <c r="E2" s="211" t="s">
        <v>45</v>
      </c>
      <c r="F2" s="211" t="s">
        <v>46</v>
      </c>
      <c r="G2" s="211" t="s">
        <v>47</v>
      </c>
      <c r="H2" s="211" t="s">
        <v>48</v>
      </c>
      <c r="I2" s="220" t="s">
        <v>49</v>
      </c>
      <c r="J2" s="218" t="s">
        <v>50</v>
      </c>
    </row>
    <row r="3" spans="1:10" ht="15.5" x14ac:dyDescent="0.35">
      <c r="A3" s="212" t="s">
        <v>257</v>
      </c>
      <c r="B3" s="221">
        <v>12948521617.455338</v>
      </c>
      <c r="C3" s="77">
        <v>10620852607.647274</v>
      </c>
      <c r="D3" s="77">
        <v>9092535813.9588242</v>
      </c>
      <c r="E3" s="77">
        <v>3817644916.6911893</v>
      </c>
      <c r="F3" s="77">
        <v>3490553095.3479295</v>
      </c>
      <c r="G3" s="77">
        <v>1087470600.2761831</v>
      </c>
      <c r="H3" s="77">
        <v>661894389.32266283</v>
      </c>
      <c r="I3" s="222">
        <v>636433455.28087306</v>
      </c>
      <c r="J3" s="213">
        <v>42361031713.317612</v>
      </c>
    </row>
    <row r="4" spans="1:10" ht="16" thickBot="1" x14ac:dyDescent="0.4">
      <c r="A4" s="214" t="s">
        <v>258</v>
      </c>
      <c r="B4" s="223">
        <v>75200</v>
      </c>
      <c r="C4" s="215">
        <v>69300</v>
      </c>
      <c r="D4" s="215">
        <v>75200</v>
      </c>
      <c r="E4" s="215">
        <v>77300</v>
      </c>
      <c r="F4" s="215">
        <v>70400</v>
      </c>
      <c r="G4" s="215">
        <v>84800</v>
      </c>
      <c r="H4" s="215">
        <v>67600</v>
      </c>
      <c r="I4" s="224">
        <v>118400</v>
      </c>
      <c r="J4" s="216">
        <v>73900</v>
      </c>
    </row>
    <row r="5" spans="1:10" ht="15.5" x14ac:dyDescent="0.35">
      <c r="A5" s="210" t="s">
        <v>261</v>
      </c>
      <c r="B5" s="221">
        <v>4005332713.0792785</v>
      </c>
      <c r="C5" s="77">
        <v>2490774371.7242751</v>
      </c>
      <c r="D5" s="77">
        <v>2374156020.6849785</v>
      </c>
      <c r="E5" s="77">
        <v>996840839.55941129</v>
      </c>
      <c r="F5" s="77">
        <v>1094192086.9512684</v>
      </c>
      <c r="G5" s="77">
        <v>415254997.63083768</v>
      </c>
      <c r="H5" s="77">
        <v>218661767.91566235</v>
      </c>
      <c r="I5" s="222">
        <v>296572335.11207348</v>
      </c>
      <c r="J5" s="213">
        <v>11891785132.657787</v>
      </c>
    </row>
    <row r="6" spans="1:10" ht="16" thickBot="1" x14ac:dyDescent="0.4">
      <c r="A6" s="210" t="s">
        <v>262</v>
      </c>
      <c r="B6" s="223">
        <v>390600</v>
      </c>
      <c r="C6" s="215">
        <v>400100</v>
      </c>
      <c r="D6" s="215">
        <v>401400</v>
      </c>
      <c r="E6" s="215">
        <v>388200</v>
      </c>
      <c r="F6" s="215">
        <v>392000</v>
      </c>
      <c r="G6" s="215">
        <v>419000</v>
      </c>
      <c r="H6" s="215">
        <v>393300</v>
      </c>
      <c r="I6" s="224">
        <v>579200</v>
      </c>
      <c r="J6" s="216">
        <v>398900</v>
      </c>
    </row>
    <row r="7" spans="1:10" ht="15.5" x14ac:dyDescent="0.35">
      <c r="A7" s="233" t="s">
        <v>251</v>
      </c>
      <c r="B7" s="233"/>
      <c r="C7" s="233"/>
      <c r="D7" s="233"/>
      <c r="E7" s="233"/>
      <c r="F7" s="233"/>
      <c r="G7" s="233"/>
      <c r="H7" s="233"/>
      <c r="I7" s="233"/>
      <c r="J7" s="233"/>
    </row>
  </sheetData>
  <mergeCells count="2">
    <mergeCell ref="A1:J1"/>
    <mergeCell ref="A7:J7"/>
  </mergeCells>
  <hyperlinks>
    <hyperlink ref="A7" location="TableOfContents!A1" display="Back to Table of Contents" xr:uid="{8D335E73-C7D4-475C-8547-B8C0D9C863C6}"/>
  </hyperlinks>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1C99-BE95-486C-8448-B709669741D9}">
  <sheetPr codeName="Sheet92"/>
  <dimension ref="A1:J13"/>
  <sheetViews>
    <sheetView workbookViewId="0">
      <selection activeCell="A7" sqref="A7:J7"/>
    </sheetView>
  </sheetViews>
  <sheetFormatPr defaultColWidth="0" defaultRowHeight="14.5" zeroHeight="1" x14ac:dyDescent="0.35"/>
  <cols>
    <col min="1" max="1" width="27.453125" bestFit="1" customWidth="1"/>
    <col min="2" max="9" width="9.54296875" bestFit="1" customWidth="1"/>
    <col min="10" max="10" width="9.453125" customWidth="1"/>
    <col min="11" max="16384" width="8.7265625" hidden="1"/>
  </cols>
  <sheetData>
    <row r="1" spans="1:10" ht="16" thickBot="1" x14ac:dyDescent="0.4">
      <c r="A1" s="234" t="s">
        <v>263</v>
      </c>
      <c r="B1" s="234"/>
      <c r="C1" s="234"/>
      <c r="D1" s="234"/>
      <c r="E1" s="234"/>
      <c r="F1" s="234"/>
      <c r="G1" s="234"/>
      <c r="H1" s="234"/>
      <c r="I1" s="234"/>
      <c r="J1" s="234"/>
    </row>
    <row r="2" spans="1:10" ht="15.5" x14ac:dyDescent="0.35">
      <c r="A2" s="217" t="s">
        <v>260</v>
      </c>
      <c r="B2" s="219" t="s">
        <v>42</v>
      </c>
      <c r="C2" s="211" t="s">
        <v>43</v>
      </c>
      <c r="D2" s="211" t="s">
        <v>44</v>
      </c>
      <c r="E2" s="211" t="s">
        <v>45</v>
      </c>
      <c r="F2" s="211" t="s">
        <v>46</v>
      </c>
      <c r="G2" s="211" t="s">
        <v>47</v>
      </c>
      <c r="H2" s="211" t="s">
        <v>48</v>
      </c>
      <c r="I2" s="220" t="s">
        <v>49</v>
      </c>
      <c r="J2" s="218" t="s">
        <v>50</v>
      </c>
    </row>
    <row r="3" spans="1:10" ht="15.5" x14ac:dyDescent="0.35">
      <c r="A3" s="212" t="s">
        <v>257</v>
      </c>
      <c r="B3" s="221">
        <v>9762140920.5920353</v>
      </c>
      <c r="C3" s="77">
        <v>7501776701.7533751</v>
      </c>
      <c r="D3" s="77">
        <v>6598955765.1930132</v>
      </c>
      <c r="E3" s="77">
        <v>2561816208.0282006</v>
      </c>
      <c r="F3" s="77">
        <v>2618484031.5032358</v>
      </c>
      <c r="G3" s="77">
        <v>806225216.52627146</v>
      </c>
      <c r="H3" s="77">
        <v>485794548.38395381</v>
      </c>
      <c r="I3" s="222">
        <v>466806611.02115291</v>
      </c>
      <c r="J3" s="213">
        <v>30958730164.901356</v>
      </c>
    </row>
    <row r="4" spans="1:10" ht="16" thickBot="1" x14ac:dyDescent="0.4">
      <c r="A4" s="214" t="s">
        <v>258</v>
      </c>
      <c r="B4" s="223">
        <v>59900</v>
      </c>
      <c r="C4" s="215">
        <v>52300</v>
      </c>
      <c r="D4" s="215">
        <v>59100</v>
      </c>
      <c r="E4" s="215">
        <v>55200</v>
      </c>
      <c r="F4" s="215">
        <v>56000</v>
      </c>
      <c r="G4" s="215">
        <v>66400</v>
      </c>
      <c r="H4" s="215">
        <v>51800</v>
      </c>
      <c r="I4" s="224">
        <v>93700</v>
      </c>
      <c r="J4" s="216">
        <v>57600</v>
      </c>
    </row>
    <row r="5" spans="1:10" ht="15.5" x14ac:dyDescent="0.35">
      <c r="A5" s="210" t="s">
        <v>261</v>
      </c>
      <c r="B5" s="221">
        <v>3335869571.112915</v>
      </c>
      <c r="C5" s="77">
        <v>1966633990.3449414</v>
      </c>
      <c r="D5" s="77">
        <v>2014150036.0579243</v>
      </c>
      <c r="E5" s="77">
        <v>759193856.20039833</v>
      </c>
      <c r="F5" s="77">
        <v>1008374935.9042038</v>
      </c>
      <c r="G5" s="77">
        <v>364153597.77322298</v>
      </c>
      <c r="H5" s="77">
        <v>178300764.47015139</v>
      </c>
      <c r="I5" s="222">
        <v>242279356.32068479</v>
      </c>
      <c r="J5" s="213">
        <v>9869058136.4044399</v>
      </c>
    </row>
    <row r="6" spans="1:10" ht="16" thickBot="1" x14ac:dyDescent="0.4">
      <c r="A6" s="210" t="s">
        <v>262</v>
      </c>
      <c r="B6" s="223">
        <v>346500</v>
      </c>
      <c r="C6" s="215">
        <v>341300</v>
      </c>
      <c r="D6" s="215">
        <v>376800</v>
      </c>
      <c r="E6" s="215">
        <v>320700</v>
      </c>
      <c r="F6" s="215">
        <v>387700</v>
      </c>
      <c r="G6" s="215">
        <v>387200</v>
      </c>
      <c r="H6" s="215">
        <v>342900</v>
      </c>
      <c r="I6" s="224">
        <v>527800</v>
      </c>
      <c r="J6" s="216">
        <v>357300</v>
      </c>
    </row>
    <row r="7" spans="1:10" ht="15.5" x14ac:dyDescent="0.35">
      <c r="A7" s="233" t="s">
        <v>251</v>
      </c>
      <c r="B7" s="233"/>
      <c r="C7" s="233"/>
      <c r="D7" s="233"/>
      <c r="E7" s="233"/>
      <c r="F7" s="233"/>
      <c r="G7" s="233"/>
      <c r="H7" s="233"/>
      <c r="I7" s="233"/>
      <c r="J7" s="233"/>
    </row>
    <row r="13" spans="1:10" ht="15.5" hidden="1" x14ac:dyDescent="0.35">
      <c r="A13" s="195"/>
    </row>
  </sheetData>
  <mergeCells count="2">
    <mergeCell ref="A1:J1"/>
    <mergeCell ref="A7:J7"/>
  </mergeCells>
  <hyperlinks>
    <hyperlink ref="A7" location="TableOfContents!A1" display="Back to Table of Contents" xr:uid="{777BE078-4131-4737-81FD-511A36E54CD5}"/>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7" ma:contentTypeDescription="Create a new document." ma:contentTypeScope="" ma:versionID="6d04acffbee60f005b272f58aa3161e6">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e49f1bb8f2a2d694e0cacd7a86c9873f"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2AD716-8225-4FC8-B77A-15018C9326B3}">
  <ds:schemaRefs>
    <ds:schemaRef ds:uri="http://schemas.microsoft.com/DataMashup"/>
  </ds:schemaRefs>
</ds:datastoreItem>
</file>

<file path=customXml/itemProps2.xml><?xml version="1.0" encoding="utf-8"?>
<ds:datastoreItem xmlns:ds="http://schemas.openxmlformats.org/officeDocument/2006/customXml" ds:itemID="{3E15BF94-011E-4B81-8E71-E2B25E068E96}"/>
</file>

<file path=customXml/itemProps3.xml><?xml version="1.0" encoding="utf-8"?>
<ds:datastoreItem xmlns:ds="http://schemas.openxmlformats.org/officeDocument/2006/customXml" ds:itemID="{09531501-D58B-4ADD-9448-D0E1A83E5DE3}"/>
</file>

<file path=customXml/itemProps4.xml><?xml version="1.0" encoding="utf-8"?>
<ds:datastoreItem xmlns:ds="http://schemas.openxmlformats.org/officeDocument/2006/customXml" ds:itemID="{8CD99E92-C1F6-4553-BDC2-5C53A568C82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90</vt:i4>
      </vt:variant>
      <vt:variant>
        <vt:lpstr>Named Ranges</vt:lpstr>
      </vt:variant>
      <vt:variant>
        <vt:i4>218</vt:i4>
      </vt:variant>
    </vt:vector>
  </HeadingPairs>
  <TitlesOfParts>
    <vt:vector size="308" baseType="lpstr">
      <vt:lpstr>Footnotes</vt:lpstr>
      <vt:lpstr>Intro</vt:lpstr>
      <vt:lpstr>TableOfContents</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vt:lpstr>
      <vt:lpstr>Table40</vt:lpstr>
      <vt:lpstr>Table41</vt:lpstr>
      <vt:lpstr>Table42</vt:lpstr>
      <vt:lpstr>Table43</vt:lpstr>
      <vt:lpstr>Table44</vt:lpstr>
      <vt:lpstr>Table45</vt:lpstr>
      <vt:lpstr>Table46</vt:lpstr>
      <vt:lpstr>Table47</vt:lpstr>
      <vt:lpstr>Table48</vt:lpstr>
      <vt:lpstr>Table49</vt:lpstr>
      <vt:lpstr>Table50</vt:lpstr>
      <vt:lpstr>Table51</vt:lpstr>
      <vt:lpstr>Table52</vt:lpstr>
      <vt:lpstr>Table53</vt:lpstr>
      <vt:lpstr>Table54</vt:lpstr>
      <vt:lpstr>Table55</vt:lpstr>
      <vt:lpstr>Table56</vt:lpstr>
      <vt:lpstr>Table57</vt:lpstr>
      <vt:lpstr>Table58</vt:lpstr>
      <vt:lpstr>Table59</vt:lpstr>
      <vt:lpstr>Table60</vt:lpstr>
      <vt:lpstr>Table61</vt:lpstr>
      <vt:lpstr>Table62</vt:lpstr>
      <vt:lpstr>Table63</vt:lpstr>
      <vt:lpstr>Table64</vt:lpstr>
      <vt:lpstr>Table65</vt:lpstr>
      <vt:lpstr>Table66</vt:lpstr>
      <vt:lpstr>Table67</vt:lpstr>
      <vt:lpstr>Table68</vt:lpstr>
      <vt:lpstr>Table69</vt:lpstr>
      <vt:lpstr>Table70</vt:lpstr>
      <vt:lpstr>Table71</vt:lpstr>
      <vt:lpstr>Table72</vt:lpstr>
      <vt:lpstr>Table73</vt:lpstr>
      <vt:lpstr>Table74</vt:lpstr>
      <vt:lpstr>Table75</vt:lpstr>
      <vt:lpstr>Table76</vt:lpstr>
      <vt:lpstr>Table77</vt:lpstr>
      <vt:lpstr>Table78</vt:lpstr>
      <vt:lpstr>Table79</vt:lpstr>
      <vt:lpstr>Table80</vt:lpstr>
      <vt:lpstr>Table81</vt:lpstr>
      <vt:lpstr>Table82</vt:lpstr>
      <vt:lpstr>Table83</vt:lpstr>
      <vt:lpstr>Table84</vt:lpstr>
      <vt:lpstr>Table85</vt:lpstr>
      <vt:lpstr>Table100</vt:lpstr>
      <vt:lpstr>Table101</vt:lpstr>
      <vt:lpstr>e_fn008</vt:lpstr>
      <vt:lpstr>e_fn009</vt:lpstr>
      <vt:lpstr>e_fn010</vt:lpstr>
      <vt:lpstr>e_fn011</vt:lpstr>
      <vt:lpstr>e_fn012</vt:lpstr>
      <vt:lpstr>e_fn013</vt:lpstr>
      <vt:lpstr>e_fn014</vt:lpstr>
      <vt:lpstr>e_fn015</vt:lpstr>
      <vt:lpstr>e_fn016</vt:lpstr>
      <vt:lpstr>e_fn017</vt:lpstr>
      <vt:lpstr>e_fn018</vt:lpstr>
      <vt:lpstr>e_fn019</vt:lpstr>
      <vt:lpstr>e_fn020</vt:lpstr>
      <vt:lpstr>e_fn021</vt:lpstr>
      <vt:lpstr>e_fn022</vt:lpstr>
      <vt:lpstr>e_fn023</vt:lpstr>
      <vt:lpstr>e_fn024</vt:lpstr>
      <vt:lpstr>e_fn025</vt:lpstr>
      <vt:lpstr>e_fn026</vt:lpstr>
      <vt:lpstr>e_fn027</vt:lpstr>
      <vt:lpstr>e_fn028</vt:lpstr>
      <vt:lpstr>e_fn029</vt:lpstr>
      <vt:lpstr>e_fn030</vt:lpstr>
      <vt:lpstr>e_fn031</vt:lpstr>
      <vt:lpstr>e_fn032</vt:lpstr>
      <vt:lpstr>e_fn033</vt:lpstr>
      <vt:lpstr>e_fn034</vt:lpstr>
      <vt:lpstr>e_fn035</vt:lpstr>
      <vt:lpstr>e_fn036</vt:lpstr>
      <vt:lpstr>e_fn037</vt:lpstr>
      <vt:lpstr>e_fn038</vt:lpstr>
      <vt:lpstr>e_fn039</vt:lpstr>
      <vt:lpstr>e_fn040</vt:lpstr>
      <vt:lpstr>e_fn041</vt:lpstr>
      <vt:lpstr>e_fn042</vt:lpstr>
      <vt:lpstr>e_fn043</vt:lpstr>
      <vt:lpstr>e_fn044</vt:lpstr>
      <vt:lpstr>e_fn045</vt:lpstr>
      <vt:lpstr>e_fn046</vt:lpstr>
      <vt:lpstr>n_n001</vt:lpstr>
      <vt:lpstr>n_n002</vt:lpstr>
      <vt:lpstr>n_n003</vt:lpstr>
      <vt:lpstr>n_n004</vt:lpstr>
      <vt:lpstr>n_n005</vt:lpstr>
      <vt:lpstr>n_t001c</vt:lpstr>
      <vt:lpstr>n_t001h</vt:lpstr>
      <vt:lpstr>n_t002c</vt:lpstr>
      <vt:lpstr>n_t002h</vt:lpstr>
      <vt:lpstr>n_t003c</vt:lpstr>
      <vt:lpstr>n_t003h</vt:lpstr>
      <vt:lpstr>n_t004c</vt:lpstr>
      <vt:lpstr>n_t004h</vt:lpstr>
      <vt:lpstr>n_t005c</vt:lpstr>
      <vt:lpstr>n_t005h</vt:lpstr>
      <vt:lpstr>n_t006c</vt:lpstr>
      <vt:lpstr>n_t006h</vt:lpstr>
      <vt:lpstr>n_t007c</vt:lpstr>
      <vt:lpstr>n_t007h</vt:lpstr>
      <vt:lpstr>n_t008c</vt:lpstr>
      <vt:lpstr>n_t008h</vt:lpstr>
      <vt:lpstr>n_t009c</vt:lpstr>
      <vt:lpstr>n_t009h</vt:lpstr>
      <vt:lpstr>n_t010c</vt:lpstr>
      <vt:lpstr>n_t010h</vt:lpstr>
      <vt:lpstr>n_t011c</vt:lpstr>
      <vt:lpstr>n_t011h</vt:lpstr>
      <vt:lpstr>n_t012c</vt:lpstr>
      <vt:lpstr>n_t012h</vt:lpstr>
      <vt:lpstr>n_t013c</vt:lpstr>
      <vt:lpstr>n_t013h</vt:lpstr>
      <vt:lpstr>n_t014c</vt:lpstr>
      <vt:lpstr>n_t014h</vt:lpstr>
      <vt:lpstr>n_t015c</vt:lpstr>
      <vt:lpstr>n_t015h</vt:lpstr>
      <vt:lpstr>n_t016c</vt:lpstr>
      <vt:lpstr>n_t016h</vt:lpstr>
      <vt:lpstr>n_t017c</vt:lpstr>
      <vt:lpstr>n_t017h</vt:lpstr>
      <vt:lpstr>n_t018c</vt:lpstr>
      <vt:lpstr>n_t018h</vt:lpstr>
      <vt:lpstr>n_t019c</vt:lpstr>
      <vt:lpstr>n_t019h</vt:lpstr>
      <vt:lpstr>n_t020c</vt:lpstr>
      <vt:lpstr>n_t020h</vt:lpstr>
      <vt:lpstr>n_t021c</vt:lpstr>
      <vt:lpstr>n_t021h</vt:lpstr>
      <vt:lpstr>n_t022c</vt:lpstr>
      <vt:lpstr>n_t022h</vt:lpstr>
      <vt:lpstr>n_t023c</vt:lpstr>
      <vt:lpstr>n_t023h</vt:lpstr>
      <vt:lpstr>n_t024c</vt:lpstr>
      <vt:lpstr>n_t024h</vt:lpstr>
      <vt:lpstr>n_t025c</vt:lpstr>
      <vt:lpstr>n_t025h</vt:lpstr>
      <vt:lpstr>n_t026c</vt:lpstr>
      <vt:lpstr>n_t026h</vt:lpstr>
      <vt:lpstr>n_t027c</vt:lpstr>
      <vt:lpstr>n_t027h</vt:lpstr>
      <vt:lpstr>n_t028c</vt:lpstr>
      <vt:lpstr>n_t028h</vt:lpstr>
      <vt:lpstr>n_t029c</vt:lpstr>
      <vt:lpstr>n_t029h</vt:lpstr>
      <vt:lpstr>n_t030c</vt:lpstr>
      <vt:lpstr>n_t030h</vt:lpstr>
      <vt:lpstr>n_t031c</vt:lpstr>
      <vt:lpstr>n_t031h</vt:lpstr>
      <vt:lpstr>n_t032c</vt:lpstr>
      <vt:lpstr>n_t032h</vt:lpstr>
      <vt:lpstr>n_t033c</vt:lpstr>
      <vt:lpstr>n_t033h</vt:lpstr>
      <vt:lpstr>n_t034c</vt:lpstr>
      <vt:lpstr>n_t034h</vt:lpstr>
      <vt:lpstr>n_t035c</vt:lpstr>
      <vt:lpstr>n_t035h</vt:lpstr>
      <vt:lpstr>n_t036c</vt:lpstr>
      <vt:lpstr>n_t036h</vt:lpstr>
      <vt:lpstr>n_t037c</vt:lpstr>
      <vt:lpstr>n_t037h</vt:lpstr>
      <vt:lpstr>n_t038c</vt:lpstr>
      <vt:lpstr>n_t038h</vt:lpstr>
      <vt:lpstr>n_t039c</vt:lpstr>
      <vt:lpstr>n_t039h</vt:lpstr>
      <vt:lpstr>n_t040c</vt:lpstr>
      <vt:lpstr>n_t040h</vt:lpstr>
      <vt:lpstr>n_t041c</vt:lpstr>
      <vt:lpstr>n_t041h</vt:lpstr>
      <vt:lpstr>n_t042c</vt:lpstr>
      <vt:lpstr>n_t042h</vt:lpstr>
      <vt:lpstr>n_t043c</vt:lpstr>
      <vt:lpstr>n_t043h</vt:lpstr>
      <vt:lpstr>n_t044c</vt:lpstr>
      <vt:lpstr>n_t044h</vt:lpstr>
      <vt:lpstr>n_t045c</vt:lpstr>
      <vt:lpstr>n_t045h</vt:lpstr>
      <vt:lpstr>n_t046c</vt:lpstr>
      <vt:lpstr>n_t046h</vt:lpstr>
      <vt:lpstr>n_t047c</vt:lpstr>
      <vt:lpstr>n_t047h</vt:lpstr>
      <vt:lpstr>n_t048c</vt:lpstr>
      <vt:lpstr>n_t048h</vt:lpstr>
      <vt:lpstr>n_t049c</vt:lpstr>
      <vt:lpstr>n_t049h</vt:lpstr>
      <vt:lpstr>n_t050c</vt:lpstr>
      <vt:lpstr>n_t050h</vt:lpstr>
      <vt:lpstr>n_t051c</vt:lpstr>
      <vt:lpstr>n_t051h</vt:lpstr>
      <vt:lpstr>n_t052c</vt:lpstr>
      <vt:lpstr>n_t052h</vt:lpstr>
      <vt:lpstr>n_t053c</vt:lpstr>
      <vt:lpstr>n_t053h</vt:lpstr>
      <vt:lpstr>n_t054c</vt:lpstr>
      <vt:lpstr>n_t054h</vt:lpstr>
      <vt:lpstr>n_t055c</vt:lpstr>
      <vt:lpstr>n_t055h</vt:lpstr>
      <vt:lpstr>n_t056c</vt:lpstr>
      <vt:lpstr>n_t056h</vt:lpstr>
      <vt:lpstr>n_t057c</vt:lpstr>
      <vt:lpstr>n_t057h</vt:lpstr>
      <vt:lpstr>n_t058c</vt:lpstr>
      <vt:lpstr>n_t058h</vt:lpstr>
      <vt:lpstr>n_t059c</vt:lpstr>
      <vt:lpstr>n_t059h</vt:lpstr>
      <vt:lpstr>n_t060c</vt:lpstr>
      <vt:lpstr>n_t060h</vt:lpstr>
      <vt:lpstr>n_t061c</vt:lpstr>
      <vt:lpstr>n_t061h</vt:lpstr>
      <vt:lpstr>n_t062c</vt:lpstr>
      <vt:lpstr>n_t062h</vt:lpstr>
      <vt:lpstr>n_t063c</vt:lpstr>
      <vt:lpstr>n_t063h</vt:lpstr>
      <vt:lpstr>n_t064c</vt:lpstr>
      <vt:lpstr>n_t064h</vt:lpstr>
      <vt:lpstr>n_t065c</vt:lpstr>
      <vt:lpstr>n_t065h</vt:lpstr>
      <vt:lpstr>n_t066c</vt:lpstr>
      <vt:lpstr>n_t066h</vt:lpstr>
      <vt:lpstr>n_t067c</vt:lpstr>
      <vt:lpstr>n_t067h</vt:lpstr>
      <vt:lpstr>n_t068c</vt:lpstr>
      <vt:lpstr>n_t068h</vt:lpstr>
      <vt:lpstr>n_t069c</vt:lpstr>
      <vt:lpstr>n_t069h</vt:lpstr>
      <vt:lpstr>n_t070c</vt:lpstr>
      <vt:lpstr>n_t070h</vt:lpstr>
      <vt:lpstr>n_t071c</vt:lpstr>
      <vt:lpstr>n_t071h</vt:lpstr>
      <vt:lpstr>n_t072c</vt:lpstr>
      <vt:lpstr>n_t072h</vt:lpstr>
      <vt:lpstr>n_t073c</vt:lpstr>
      <vt:lpstr>n_t073h</vt:lpstr>
      <vt:lpstr>n_t074c</vt:lpstr>
      <vt:lpstr>n_t074h</vt:lpstr>
      <vt:lpstr>n_t075c</vt:lpstr>
      <vt:lpstr>n_t075h</vt:lpstr>
      <vt:lpstr>n_t076c</vt:lpstr>
      <vt:lpstr>n_t076h</vt:lpstr>
      <vt:lpstr>n_t077c</vt:lpstr>
      <vt:lpstr>n_t077h</vt:lpstr>
      <vt:lpstr>n_t078c</vt:lpstr>
      <vt:lpstr>n_t078h</vt:lpstr>
      <vt:lpstr>n_t079c</vt:lpstr>
      <vt:lpstr>n_t079h</vt:lpstr>
      <vt:lpstr>n_t080c</vt:lpstr>
      <vt:lpstr>n_t080h</vt:lpstr>
      <vt:lpstr>n_t081c</vt:lpstr>
      <vt:lpstr>n_t081h</vt:lpstr>
      <vt:lpstr>n_t082c</vt:lpstr>
      <vt:lpstr>n_t082h</vt:lpstr>
      <vt:lpstr>n_t083c</vt:lpstr>
      <vt:lpstr>n_t083h</vt:lpstr>
      <vt:lpstr>n_t084c</vt:lpstr>
      <vt:lpstr>n_t084h</vt:lpstr>
      <vt:lpstr>n_t085c</vt:lpstr>
      <vt:lpstr>n_t085h</vt:lpstr>
      <vt:lpstr>n_t100c</vt:lpstr>
      <vt:lpstr>n_t100h</vt:lpstr>
      <vt:lpstr>n_t101c</vt:lpstr>
      <vt:lpstr>n_t101h</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2022-10-12T05:25:52Z</cp:lastPrinted>
  <dcterms:created xsi:type="dcterms:W3CDTF">2022-04-27T23:38:01Z</dcterms:created>
  <dcterms:modified xsi:type="dcterms:W3CDTF">2023-03-13T05:21:14Z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2022-12-23T01:11:51Z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aa0cfb06-0eab-4a73-87c0-9141a920c873</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